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3" documentId="8_{342EB407-43D1-4C1A-91FF-FD05A7BF7E22}" xr6:coauthVersionLast="47" xr6:coauthVersionMax="47" xr10:uidLastSave="{3BAD986E-D15D-463C-92A8-4C2D38757A52}"/>
  <bookViews>
    <workbookView xWindow="-98" yWindow="-98" windowWidth="20715" windowHeight="13276" tabRatio="877" xr2:uid="{00000000-000D-0000-FFFF-FFFF00000000}"/>
  </bookViews>
  <sheets>
    <sheet name="DOE" sheetId="6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65" l="1"/>
  <c r="G26" i="65"/>
  <c r="H26" i="65"/>
  <c r="G28" i="65"/>
  <c r="I28" i="65"/>
  <c r="J28" i="65"/>
  <c r="F28" i="65"/>
  <c r="F27" i="65"/>
  <c r="F26" i="65"/>
  <c r="F25" i="65"/>
  <c r="F24" i="65"/>
  <c r="F23" i="65"/>
  <c r="H27" i="65"/>
  <c r="G27" i="65"/>
  <c r="I27" i="65"/>
  <c r="J27" i="65"/>
  <c r="I26" i="65"/>
  <c r="J26" i="65"/>
  <c r="G25" i="65"/>
  <c r="H25" i="65"/>
  <c r="I25" i="65"/>
  <c r="J25" i="65"/>
  <c r="I24" i="65"/>
  <c r="J24" i="65"/>
  <c r="G24" i="65"/>
  <c r="H24" i="65"/>
  <c r="G23" i="65"/>
  <c r="H23" i="65"/>
  <c r="I23" i="65"/>
  <c r="J23" i="65"/>
  <c r="E23" i="65"/>
  <c r="J22" i="65"/>
  <c r="I22" i="65"/>
  <c r="H22" i="65"/>
  <c r="G22" i="65"/>
  <c r="F22" i="65"/>
  <c r="E22" i="65"/>
  <c r="B20" i="65"/>
  <c r="B30" i="65" s="1"/>
</calcChain>
</file>

<file path=xl/sharedStrings.xml><?xml version="1.0" encoding="utf-8"?>
<sst xmlns="http://schemas.openxmlformats.org/spreadsheetml/2006/main" count="42" uniqueCount="34">
  <si>
    <t>売上高</t>
    <rPh sb="0" eb="2">
      <t>ウリアゲ</t>
    </rPh>
    <rPh sb="2" eb="3">
      <t>ダカ</t>
    </rPh>
    <phoneticPr fontId="1"/>
  </si>
  <si>
    <t>経営分析</t>
    <rPh sb="0" eb="2">
      <t>ケイエイ</t>
    </rPh>
    <rPh sb="2" eb="4">
      <t>ブンセキ</t>
    </rPh>
    <phoneticPr fontId="1"/>
  </si>
  <si>
    <t>百万円</t>
    <rPh sb="0" eb="3">
      <t>ヒャクマンエン</t>
    </rPh>
    <phoneticPr fontId="1"/>
  </si>
  <si>
    <t>入力</t>
    <rPh sb="0" eb="2">
      <t>ニュウリョク</t>
    </rPh>
    <phoneticPr fontId="1"/>
  </si>
  <si>
    <t>期間</t>
    <rPh sb="0" eb="2">
      <t>キカン</t>
    </rPh>
    <phoneticPr fontId="1"/>
  </si>
  <si>
    <t>年度</t>
    <rPh sb="0" eb="2">
      <t>ネンド</t>
    </rPh>
    <phoneticPr fontId="1"/>
  </si>
  <si>
    <t>FY15</t>
  </si>
  <si>
    <t>FY16</t>
  </si>
  <si>
    <t>FY17</t>
  </si>
  <si>
    <t>グラフ元</t>
    <rPh sb="3" eb="4">
      <t>モト</t>
    </rPh>
    <phoneticPr fontId="1"/>
  </si>
  <si>
    <t>グラフ</t>
    <phoneticPr fontId="1"/>
  </si>
  <si>
    <t>総資産</t>
    <rPh sb="0" eb="3">
      <t>ソウシサン</t>
    </rPh>
    <phoneticPr fontId="1"/>
  </si>
  <si>
    <t>円/株</t>
    <rPh sb="0" eb="1">
      <t>エン</t>
    </rPh>
    <rPh sb="2" eb="3">
      <t>カブ</t>
    </rPh>
    <phoneticPr fontId="1"/>
  </si>
  <si>
    <t>倍</t>
    <rPh sb="0" eb="1">
      <t>バイ</t>
    </rPh>
    <phoneticPr fontId="1"/>
  </si>
  <si>
    <t>普通株主帰属利益</t>
    <rPh sb="0" eb="2">
      <t>フツウ</t>
    </rPh>
    <rPh sb="2" eb="4">
      <t>カブヌシ</t>
    </rPh>
    <rPh sb="4" eb="6">
      <t>キゾク</t>
    </rPh>
    <rPh sb="6" eb="8">
      <t>リエキ</t>
    </rPh>
    <phoneticPr fontId="1"/>
  </si>
  <si>
    <t>単位変更（百分率）</t>
    <rPh sb="0" eb="2">
      <t>タンイ</t>
    </rPh>
    <rPh sb="2" eb="4">
      <t>ヘンコウ</t>
    </rPh>
    <rPh sb="5" eb="8">
      <t>ヒャクブンリツ</t>
    </rPh>
    <phoneticPr fontId="1"/>
  </si>
  <si>
    <t>%</t>
    <phoneticPr fontId="1"/>
  </si>
  <si>
    <t>回転</t>
    <rPh sb="0" eb="2">
      <t>カイテン</t>
    </rPh>
    <phoneticPr fontId="1"/>
  </si>
  <si>
    <t>財務レバレッジ</t>
    <rPh sb="0" eb="2">
      <t>ザイム</t>
    </rPh>
    <phoneticPr fontId="1"/>
  </si>
  <si>
    <t>ROE</t>
    <phoneticPr fontId="1"/>
  </si>
  <si>
    <t>普通株主配当</t>
    <rPh sb="0" eb="2">
      <t>フツウ</t>
    </rPh>
    <rPh sb="2" eb="4">
      <t>カブヌシ</t>
    </rPh>
    <rPh sb="4" eb="6">
      <t>ハイトウ</t>
    </rPh>
    <phoneticPr fontId="1"/>
  </si>
  <si>
    <t>DOE</t>
    <phoneticPr fontId="1"/>
  </si>
  <si>
    <t>サンプル_花王</t>
    <rPh sb="5" eb="7">
      <t>カオウ</t>
    </rPh>
    <phoneticPr fontId="1"/>
  </si>
  <si>
    <t>FY19</t>
  </si>
  <si>
    <t>FY18</t>
  </si>
  <si>
    <t>FY20</t>
    <phoneticPr fontId="1"/>
  </si>
  <si>
    <t>親会社所有者
帰属持分</t>
    <rPh sb="0" eb="3">
      <t>オヤガイシャ</t>
    </rPh>
    <rPh sb="3" eb="5">
      <t>ショユウ</t>
    </rPh>
    <rPh sb="5" eb="6">
      <t>シャ</t>
    </rPh>
    <rPh sb="7" eb="9">
      <t>キゾク</t>
    </rPh>
    <rPh sb="9" eb="11">
      <t>モチブン</t>
    </rPh>
    <phoneticPr fontId="1"/>
  </si>
  <si>
    <t>発行済株式総数</t>
    <phoneticPr fontId="1"/>
  </si>
  <si>
    <t>千株</t>
    <rPh sb="0" eb="1">
      <t>セン</t>
    </rPh>
    <rPh sb="1" eb="2">
      <t>カブ</t>
    </rPh>
    <phoneticPr fontId="1"/>
  </si>
  <si>
    <t>売上高利益率</t>
    <rPh sb="0" eb="2">
      <t>ウリアゲ</t>
    </rPh>
    <rPh sb="2" eb="3">
      <t>ダカ</t>
    </rPh>
    <rPh sb="3" eb="6">
      <t>リエキリツ</t>
    </rPh>
    <phoneticPr fontId="1"/>
  </si>
  <si>
    <t>総資産回転率</t>
    <rPh sb="0" eb="6">
      <t>ソウシサンカイテンリツ</t>
    </rPh>
    <phoneticPr fontId="1"/>
  </si>
  <si>
    <t>単位変更（千→百万）</t>
    <rPh sb="0" eb="2">
      <t>タンイ</t>
    </rPh>
    <rPh sb="2" eb="4">
      <t>ヘンコウ</t>
    </rPh>
    <rPh sb="5" eb="6">
      <t>セン</t>
    </rPh>
    <rPh sb="7" eb="9">
      <t>ヒャクマン</t>
    </rPh>
    <phoneticPr fontId="1"/>
  </si>
  <si>
    <t>配当性向</t>
    <rPh sb="0" eb="4">
      <t>ハイトウセイコウ</t>
    </rPh>
    <phoneticPr fontId="1"/>
  </si>
  <si>
    <t>※DOEと配当性向×ROEの計算結果は、発行済株式総数の平均値の取り方の違いから誤差が生じている</t>
    <rPh sb="5" eb="9">
      <t>ハイトウセイコウ</t>
    </rPh>
    <rPh sb="14" eb="18">
      <t>ケイサンケッカ</t>
    </rPh>
    <rPh sb="20" eb="27">
      <t>ハッコウズミカブシキソウスウ</t>
    </rPh>
    <rPh sb="28" eb="31">
      <t>ヘイキンチ</t>
    </rPh>
    <rPh sb="32" eb="33">
      <t>ト</t>
    </rPh>
    <rPh sb="34" eb="35">
      <t>カタ</t>
    </rPh>
    <rPh sb="36" eb="37">
      <t>チガ</t>
    </rPh>
    <rPh sb="40" eb="42">
      <t>ゴサ</t>
    </rPh>
    <rPh sb="43" eb="44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</si>
</sst>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8" formatCode="0_ "/>
    <numFmt numFmtId="180" formatCode="#,##0.000;[Red]\-#,##0.000"/>
    <numFmt numFmtId="181" formatCode="#,##0.000"/>
    <numFmt numFmtId="183" formatCode="_ * #,##0.0_ ;_ * \-#,##0.0_ ;_ * &quot;-&quot;_ ;_ @_ "/>
    <numFmt numFmtId="184" formatCode="_ * #,##0.00_ ;_ * \-#,##0.00_ ;_ * &quot;-&quot;_ ;_ @_ "/>
  </numFmts>
  <fonts count="7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11"/>
      <color theme="1"/>
      <name val="Meiryo UI"/>
      <family val="2"/>
      <scheme val="minor"/>
    </font>
    <font>
      <sz val="11"/>
      <color theme="0"/>
      <name val="Meiryo UI"/>
      <family val="2"/>
      <scheme val="minor"/>
    </font>
    <font>
      <sz val="11"/>
      <color theme="4"/>
      <name val="Meiryo UI"/>
      <family val="2"/>
      <scheme val="minor"/>
    </font>
    <font>
      <sz val="11"/>
      <color theme="4"/>
      <name val="Meiryo UI"/>
      <family val="3"/>
      <charset val="128"/>
      <scheme val="minor"/>
    </font>
    <font>
      <sz val="9"/>
      <color theme="1"/>
      <name val="Meiryo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2" borderId="0" xfId="0" applyFill="1"/>
    <xf numFmtId="0" fontId="3" fillId="2" borderId="0" xfId="0" applyFont="1" applyFill="1"/>
    <xf numFmtId="178" fontId="4" fillId="3" borderId="2" xfId="0" applyNumberFormat="1" applyFont="1" applyFill="1" applyBorder="1"/>
    <xf numFmtId="178" fontId="4" fillId="3" borderId="3" xfId="0" applyNumberFormat="1" applyFont="1" applyFill="1" applyBorder="1"/>
    <xf numFmtId="178" fontId="4" fillId="3" borderId="4" xfId="0" applyNumberFormat="1" applyFont="1" applyFill="1" applyBorder="1"/>
    <xf numFmtId="3" fontId="5" fillId="3" borderId="5" xfId="1" applyNumberFormat="1" applyFont="1" applyFill="1" applyBorder="1" applyAlignment="1"/>
    <xf numFmtId="3" fontId="5" fillId="3" borderId="1" xfId="1" applyNumberFormat="1" applyFont="1" applyFill="1" applyBorder="1" applyAlignment="1"/>
    <xf numFmtId="3" fontId="5" fillId="3" borderId="6" xfId="1" applyNumberFormat="1" applyFont="1" applyFill="1" applyBorder="1" applyAlignment="1"/>
    <xf numFmtId="3" fontId="5" fillId="3" borderId="7" xfId="1" applyNumberFormat="1" applyFont="1" applyFill="1" applyBorder="1" applyAlignment="1"/>
    <xf numFmtId="3" fontId="5" fillId="3" borderId="8" xfId="1" applyNumberFormat="1" applyFont="1" applyFill="1" applyBorder="1" applyAlignment="1"/>
    <xf numFmtId="3" fontId="5" fillId="3" borderId="8" xfId="1" applyNumberFormat="1" applyFont="1" applyFill="1" applyBorder="1" applyAlignment="1">
      <alignment wrapText="1"/>
    </xf>
    <xf numFmtId="3" fontId="5" fillId="3" borderId="9" xfId="1" applyNumberFormat="1" applyFont="1" applyFill="1" applyBorder="1" applyAlignment="1"/>
    <xf numFmtId="178" fontId="0" fillId="0" borderId="10" xfId="0" applyNumberFormat="1" applyBorder="1"/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178" fontId="0" fillId="0" borderId="0" xfId="0" applyNumberFormat="1" applyBorder="1"/>
    <xf numFmtId="0" fontId="0" fillId="0" borderId="0" xfId="0" applyFill="1"/>
    <xf numFmtId="180" fontId="0" fillId="0" borderId="0" xfId="1" applyNumberFormat="1" applyFont="1" applyAlignment="1"/>
    <xf numFmtId="180" fontId="0" fillId="2" borderId="0" xfId="1" applyNumberFormat="1" applyFont="1" applyFill="1" applyAlignment="1"/>
    <xf numFmtId="3" fontId="5" fillId="0" borderId="0" xfId="1" applyNumberFormat="1" applyFont="1" applyFill="1" applyBorder="1" applyAlignment="1"/>
    <xf numFmtId="3" fontId="5" fillId="3" borderId="13" xfId="1" applyNumberFormat="1" applyFont="1" applyFill="1" applyBorder="1" applyAlignment="1"/>
    <xf numFmtId="0" fontId="0" fillId="0" borderId="0" xfId="0" applyFill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9" fontId="5" fillId="0" borderId="0" xfId="2" applyFont="1" applyFill="1" applyBorder="1" applyAlignment="1">
      <alignment wrapText="1"/>
    </xf>
    <xf numFmtId="9" fontId="5" fillId="0" borderId="0" xfId="2" applyFont="1" applyFill="1" applyBorder="1" applyAlignment="1"/>
    <xf numFmtId="10" fontId="5" fillId="0" borderId="0" xfId="2" applyNumberFormat="1" applyFont="1" applyFill="1" applyBorder="1" applyAlignment="1">
      <alignment wrapText="1"/>
    </xf>
    <xf numFmtId="0" fontId="0" fillId="0" borderId="14" xfId="0" applyFont="1" applyFill="1" applyBorder="1" applyAlignment="1">
      <alignment horizontal="right"/>
    </xf>
    <xf numFmtId="0" fontId="0" fillId="0" borderId="12" xfId="0" applyFont="1" applyBorder="1" applyAlignment="1">
      <alignment horizontal="right"/>
    </xf>
    <xf numFmtId="41" fontId="0" fillId="0" borderId="12" xfId="0" applyNumberFormat="1" applyBorder="1"/>
    <xf numFmtId="183" fontId="0" fillId="0" borderId="12" xfId="0" applyNumberFormat="1" applyBorder="1"/>
    <xf numFmtId="184" fontId="0" fillId="0" borderId="12" xfId="0" applyNumberFormat="1" applyBorder="1"/>
    <xf numFmtId="0" fontId="0" fillId="0" borderId="14" xfId="0" applyBorder="1" applyAlignment="1">
      <alignment horizontal="right"/>
    </xf>
    <xf numFmtId="40" fontId="5" fillId="3" borderId="16" xfId="1" applyNumberFormat="1" applyFont="1" applyFill="1" applyBorder="1" applyAlignment="1"/>
    <xf numFmtId="40" fontId="5" fillId="3" borderId="16" xfId="1" applyNumberFormat="1" applyFont="1" applyFill="1" applyBorder="1" applyAlignment="1">
      <alignment wrapText="1"/>
    </xf>
    <xf numFmtId="40" fontId="5" fillId="3" borderId="17" xfId="1" applyNumberFormat="1" applyFont="1" applyFill="1" applyBorder="1" applyAlignment="1"/>
    <xf numFmtId="0" fontId="6" fillId="0" borderId="0" xfId="0" applyFont="1" applyAlignment="1">
      <alignment wrapText="1"/>
    </xf>
    <xf numFmtId="4" fontId="5" fillId="3" borderId="15" xfId="1" applyNumberFormat="1" applyFont="1" applyFill="1" applyBorder="1" applyAlignment="1"/>
    <xf numFmtId="181" fontId="5" fillId="3" borderId="13" xfId="1" applyNumberFormat="1" applyFont="1" applyFill="1" applyBorder="1" applyAlignment="1"/>
    <xf numFmtId="4" fontId="5" fillId="0" borderId="0" xfId="1" applyNumberFormat="1" applyFont="1" applyFill="1" applyBorder="1" applyAlignment="1"/>
    <xf numFmtId="41" fontId="0" fillId="0" borderId="14" xfId="0" applyNumberFormat="1" applyFill="1" applyBorder="1"/>
    <xf numFmtId="184" fontId="0" fillId="0" borderId="14" xfId="0" applyNumberFormat="1" applyFill="1" applyBorder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DOE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453070175438595E-2"/>
          <c:y val="0.1145116348578792"/>
          <c:w val="0.85360350877192981"/>
          <c:h val="0.67791536724573132"/>
        </c:manualLayout>
      </c:layout>
      <c:barChart>
        <c:barDir val="col"/>
        <c:grouping val="clustered"/>
        <c:varyColors val="0"/>
        <c:ser>
          <c:idx val="7"/>
          <c:order val="2"/>
          <c:tx>
            <c:strRef>
              <c:f>DOE!$C$27:$D$27</c:f>
              <c:strCache>
                <c:ptCount val="2"/>
                <c:pt idx="0">
                  <c:v>配当性向</c:v>
                </c:pt>
                <c:pt idx="1">
                  <c:v>%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DOE!$E$22:$J$22</c:f>
              <c:strCache>
                <c:ptCount val="6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</c:strCache>
            </c:strRef>
          </c:cat>
          <c:val>
            <c:numRef>
              <c:f>DOE!$E$27:$J$27</c:f>
              <c:numCache>
                <c:formatCode>_ * #,##0.00_ ;_ * \-#,##0.00_ ;_ * "-"_ ;_ @_ </c:formatCode>
                <c:ptCount val="6"/>
                <c:pt idx="1">
                  <c:v>37.436290507384371</c:v>
                </c:pt>
                <c:pt idx="2">
                  <c:v>37.038296714509215</c:v>
                </c:pt>
                <c:pt idx="3">
                  <c:v>38.155343595882833</c:v>
                </c:pt>
                <c:pt idx="4">
                  <c:v>42.276993246206473</c:v>
                </c:pt>
                <c:pt idx="5">
                  <c:v>53.49526723850898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5-4FFC-8FA6-C662D459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477168"/>
        <c:axId val="760950944"/>
      </c:barChart>
      <c:lineChart>
        <c:grouping val="standard"/>
        <c:varyColors val="0"/>
        <c:ser>
          <c:idx val="6"/>
          <c:order val="0"/>
          <c:tx>
            <c:strRef>
              <c:f>DOE!$C$26:$D$26</c:f>
              <c:strCache>
                <c:ptCount val="2"/>
                <c:pt idx="0">
                  <c:v>ROE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DOE!$E$22:$J$22</c:f>
              <c:strCache>
                <c:ptCount val="6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</c:strCache>
            </c:strRef>
          </c:cat>
          <c:val>
            <c:numRef>
              <c:f>DOE!$E$26:$J$26</c:f>
              <c:numCache>
                <c:formatCode>_ * #,##0.0_ ;_ * \-#,##0.0_ ;_ * "-"_ ;_ @_ </c:formatCode>
                <c:ptCount val="6"/>
                <c:pt idx="1">
                  <c:v>18.345382769653977</c:v>
                </c:pt>
                <c:pt idx="2">
                  <c:v>19.533286784823982</c:v>
                </c:pt>
                <c:pt idx="3">
                  <c:v>18.791347493249059</c:v>
                </c:pt>
                <c:pt idx="4">
                  <c:v>17.587426170156355</c:v>
                </c:pt>
                <c:pt idx="5">
                  <c:v>14.130884508770002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9735-4FFC-8FA6-C662D4598FF6}"/>
            </c:ext>
          </c:extLst>
        </c:ser>
        <c:ser>
          <c:idx val="1"/>
          <c:order val="1"/>
          <c:tx>
            <c:strRef>
              <c:f>DOE!$C$28:$D$28</c:f>
              <c:strCache>
                <c:ptCount val="2"/>
                <c:pt idx="0">
                  <c:v>DOE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140350877192982E-2"/>
                  <c:y val="-3.174999118055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567251461988304E-3"/>
                  <c:y val="-2.4694437584878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2836257309941526E-3"/>
                  <c:y val="-3.527776797839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850877192982591E-2"/>
                  <c:y val="-3.174999118055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99707602339195E-2"/>
                  <c:y val="-2.8222214382718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DOE!$E$22:$J$22</c:f>
              <c:strCache>
                <c:ptCount val="6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</c:strCache>
            </c:strRef>
          </c:cat>
          <c:val>
            <c:numRef>
              <c:f>DOE!$E$28:$J$28</c:f>
              <c:numCache>
                <c:formatCode>_ * #,##0.00_ ;_ * \-#,##0.00_ ;_ * "-"_ ;_ @_ </c:formatCode>
                <c:ptCount val="6"/>
                <c:pt idx="1">
                  <c:v>6.8678307883393002</c:v>
                </c:pt>
                <c:pt idx="2">
                  <c:v>7.2949618340860418</c:v>
                </c:pt>
                <c:pt idx="3">
                  <c:v>7.2153759661839372</c:v>
                </c:pt>
                <c:pt idx="4">
                  <c:v>7.4857195503961682</c:v>
                </c:pt>
                <c:pt idx="5">
                  <c:v>7.5593544311315819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5-4FFC-8FA6-C662D459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520368"/>
        <c:axId val="760970912"/>
      </c:lineChart>
      <c:catAx>
        <c:axId val="167752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0970912"/>
        <c:crosses val="autoZero"/>
        <c:auto val="1"/>
        <c:lblAlgn val="ctr"/>
        <c:lblOffset val="100"/>
        <c:noMultiLvlLbl val="0"/>
      </c:catAx>
      <c:valAx>
        <c:axId val="760970912"/>
        <c:scaling>
          <c:orientation val="minMax"/>
          <c:max val="2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DOE/ROE:%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"/>
              <c:y val="4.33474999999999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7520368"/>
        <c:crosses val="autoZero"/>
        <c:crossBetween val="between"/>
        <c:majorUnit val="4"/>
      </c:valAx>
      <c:valAx>
        <c:axId val="76095094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（配当性向）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0902046783625723"/>
              <c:y val="3.98197111611913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7477168"/>
        <c:crosses val="max"/>
        <c:crossBetween val="between"/>
        <c:majorUnit val="20"/>
      </c:valAx>
      <c:catAx>
        <c:axId val="167747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950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2631578947366E-4"/>
          <c:y val="0.87072114702190362"/>
          <c:w val="0.99964473684210531"/>
          <c:h val="0.10811219219105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50004</xdr:colOff>
      <xdr:row>30</xdr:row>
      <xdr:rowOff>52384</xdr:rowOff>
    </xdr:from>
    <xdr:to>
      <xdr:col>10</xdr:col>
      <xdr:colOff>355854</xdr:colOff>
      <xdr:row>47</xdr:row>
      <xdr:rowOff>170997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06A4FD-E695-4133-BAE9-E9B276DF9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19F2-45D5-45D0-A57A-CD0601C57ADC}">
  <dimension ref="A1:M49"/>
  <sheetViews>
    <sheetView showGridLines="0" tabSelected="1" workbookViewId="0"/>
  </sheetViews>
  <sheetFormatPr defaultColWidth="0" defaultRowHeight="0" customHeight="1" zeroHeight="1" x14ac:dyDescent="0.45"/>
  <cols>
    <col min="1" max="2" width="0.77734375" customWidth="1"/>
    <col min="3" max="3" width="10.5546875" customWidth="1"/>
    <col min="4" max="4" width="5.5546875" customWidth="1"/>
    <col min="5" max="10" width="9.88671875" customWidth="1"/>
    <col min="11" max="11" width="5.77734375" customWidth="1"/>
    <col min="12" max="13" width="9.109375" hidden="1"/>
    <col min="14" max="16384" width="8.88671875" hidden="1"/>
  </cols>
  <sheetData>
    <row r="1" spans="1:11" s="1" customFormat="1" ht="15" x14ac:dyDescent="0.45">
      <c r="A1" s="1" t="s">
        <v>1</v>
      </c>
    </row>
    <row r="2" spans="1:11" s="1" customFormat="1" ht="15" x14ac:dyDescent="0.45">
      <c r="A2" s="1" t="s">
        <v>21</v>
      </c>
    </row>
    <row r="3" spans="1:11" s="1" customFormat="1" ht="15" x14ac:dyDescent="0.45">
      <c r="A3" s="1" t="s">
        <v>22</v>
      </c>
    </row>
    <row r="4" spans="1:11" s="1" customFormat="1" ht="15" x14ac:dyDescent="0.45">
      <c r="A4" s="1" t="s">
        <v>2</v>
      </c>
    </row>
    <row r="5" spans="1:11" ht="15" customHeight="1" x14ac:dyDescent="0.45"/>
    <row r="6" spans="1:11" ht="5.0999999999999996" customHeight="1" x14ac:dyDescent="0.45"/>
    <row r="7" spans="1:11" ht="16.149999999999999" customHeight="1" x14ac:dyDescent="0.45">
      <c r="B7" s="2">
        <v>1</v>
      </c>
      <c r="C7" s="2" t="s">
        <v>3</v>
      </c>
      <c r="D7" s="1"/>
      <c r="E7" s="1"/>
      <c r="F7" s="1"/>
      <c r="G7" s="1"/>
      <c r="H7" s="1"/>
      <c r="I7" s="1"/>
      <c r="J7" s="1"/>
      <c r="K7" s="1"/>
    </row>
    <row r="8" spans="1:11" ht="16.149999999999999" customHeight="1" thickBot="1" x14ac:dyDescent="0.5"/>
    <row r="9" spans="1:11" ht="16.149999999999999" customHeight="1" x14ac:dyDescent="0.45">
      <c r="C9" t="s">
        <v>4</v>
      </c>
      <c r="D9" t="s">
        <v>5</v>
      </c>
      <c r="E9" s="3" t="s">
        <v>6</v>
      </c>
      <c r="F9" s="4" t="s">
        <v>7</v>
      </c>
      <c r="G9" s="4" t="s">
        <v>8</v>
      </c>
      <c r="H9" s="4" t="s">
        <v>24</v>
      </c>
      <c r="I9" s="4" t="s">
        <v>23</v>
      </c>
      <c r="J9" s="5" t="s">
        <v>25</v>
      </c>
    </row>
    <row r="10" spans="1:11" ht="16.149999999999999" customHeight="1" x14ac:dyDescent="0.45">
      <c r="C10" t="s">
        <v>0</v>
      </c>
      <c r="D10" t="s">
        <v>2</v>
      </c>
      <c r="E10" s="6">
        <v>1474550</v>
      </c>
      <c r="F10" s="7">
        <v>1457610</v>
      </c>
      <c r="G10" s="7">
        <v>1489421</v>
      </c>
      <c r="H10" s="7">
        <v>1508007</v>
      </c>
      <c r="I10" s="7">
        <v>1502241</v>
      </c>
      <c r="J10" s="8">
        <v>1381997</v>
      </c>
    </row>
    <row r="11" spans="1:11" ht="16.149999999999999" customHeight="1" x14ac:dyDescent="0.45">
      <c r="C11" s="25" t="s">
        <v>14</v>
      </c>
      <c r="D11" t="s">
        <v>2</v>
      </c>
      <c r="E11" s="6">
        <v>105196</v>
      </c>
      <c r="F11" s="7">
        <v>126551</v>
      </c>
      <c r="G11" s="7">
        <v>147010</v>
      </c>
      <c r="H11" s="7">
        <v>153698</v>
      </c>
      <c r="I11" s="7">
        <v>148213</v>
      </c>
      <c r="J11" s="8">
        <v>126142</v>
      </c>
    </row>
    <row r="12" spans="1:11" ht="16.149999999999999" customHeight="1" x14ac:dyDescent="0.45">
      <c r="C12" s="24" t="s">
        <v>11</v>
      </c>
      <c r="D12" t="s">
        <v>2</v>
      </c>
      <c r="E12" s="6">
        <v>1311064</v>
      </c>
      <c r="F12" s="7">
        <v>1338309</v>
      </c>
      <c r="G12" s="7">
        <v>1427375</v>
      </c>
      <c r="H12" s="7">
        <v>1460986</v>
      </c>
      <c r="I12" s="7">
        <v>1653919</v>
      </c>
      <c r="J12" s="8">
        <v>1665616</v>
      </c>
    </row>
    <row r="13" spans="1:11" ht="26.75" customHeight="1" x14ac:dyDescent="0.45">
      <c r="C13" s="39" t="s">
        <v>26</v>
      </c>
      <c r="D13" t="s">
        <v>12</v>
      </c>
      <c r="E13" s="40">
        <v>1358.03</v>
      </c>
      <c r="F13" s="36">
        <v>1379.37</v>
      </c>
      <c r="G13" s="37">
        <v>1636.41</v>
      </c>
      <c r="H13" s="36">
        <v>1689.82</v>
      </c>
      <c r="I13" s="37">
        <v>1783.46</v>
      </c>
      <c r="J13" s="38">
        <v>1920.56</v>
      </c>
    </row>
    <row r="14" spans="1:11" ht="16.149999999999999" customHeight="1" x14ac:dyDescent="0.45">
      <c r="C14" t="s">
        <v>20</v>
      </c>
      <c r="D14" t="s">
        <v>12</v>
      </c>
      <c r="E14" s="40">
        <v>80</v>
      </c>
      <c r="F14" s="36">
        <v>94</v>
      </c>
      <c r="G14" s="37">
        <v>110</v>
      </c>
      <c r="H14" s="36">
        <v>120</v>
      </c>
      <c r="I14" s="37">
        <v>130</v>
      </c>
      <c r="J14" s="38">
        <v>140</v>
      </c>
    </row>
    <row r="15" spans="1:11" ht="16.149999999999999" customHeight="1" thickBot="1" x14ac:dyDescent="0.5">
      <c r="C15" s="26" t="s">
        <v>27</v>
      </c>
      <c r="D15" t="s">
        <v>28</v>
      </c>
      <c r="E15" s="9">
        <v>504000</v>
      </c>
      <c r="F15" s="10">
        <v>504000</v>
      </c>
      <c r="G15" s="11">
        <v>495000</v>
      </c>
      <c r="H15" s="10">
        <v>488700</v>
      </c>
      <c r="I15" s="11">
        <v>482000</v>
      </c>
      <c r="J15" s="12">
        <v>482000</v>
      </c>
    </row>
    <row r="16" spans="1:11" s="18" customFormat="1" ht="16.149999999999999" customHeight="1" thickBot="1" x14ac:dyDescent="0.5">
      <c r="E16" s="21"/>
      <c r="F16" s="21"/>
      <c r="G16" s="27"/>
      <c r="H16" s="28"/>
      <c r="I16" s="29"/>
      <c r="J16" s="21"/>
    </row>
    <row r="17" spans="2:11" s="18" customFormat="1" ht="16.149999999999999" customHeight="1" thickBot="1" x14ac:dyDescent="0.5">
      <c r="D17" s="23" t="s">
        <v>31</v>
      </c>
      <c r="E17" s="41">
        <v>1E-3</v>
      </c>
      <c r="F17" s="42"/>
      <c r="G17" s="27"/>
      <c r="H17" s="28"/>
      <c r="I17" s="29"/>
      <c r="J17" s="21"/>
    </row>
    <row r="18" spans="2:11" s="18" customFormat="1" ht="16.149999999999999" customHeight="1" thickBot="1" x14ac:dyDescent="0.5">
      <c r="D18" s="23" t="s">
        <v>15</v>
      </c>
      <c r="E18" s="22">
        <v>100</v>
      </c>
      <c r="F18" s="21"/>
      <c r="G18" s="27"/>
      <c r="H18" s="28"/>
      <c r="I18" s="29"/>
      <c r="J18" s="21"/>
    </row>
    <row r="19" spans="2:11" ht="16.149999999999999" customHeight="1" x14ac:dyDescent="0.45">
      <c r="F19" s="19"/>
      <c r="G19" s="19"/>
      <c r="H19" s="19"/>
      <c r="I19" s="19"/>
      <c r="J19" s="19"/>
    </row>
    <row r="20" spans="2:11" ht="16.149999999999999" customHeight="1" x14ac:dyDescent="0.45">
      <c r="B20" s="2">
        <f>MAX($B$7:B19)+1</f>
        <v>2</v>
      </c>
      <c r="C20" s="2" t="s">
        <v>9</v>
      </c>
      <c r="D20" s="1"/>
      <c r="E20" s="1"/>
      <c r="F20" s="20"/>
      <c r="G20" s="20"/>
      <c r="H20" s="20"/>
      <c r="I20" s="20"/>
      <c r="J20" s="20"/>
      <c r="K20" s="1"/>
    </row>
    <row r="21" spans="2:11" ht="16.149999999999999" customHeight="1" x14ac:dyDescent="0.45">
      <c r="F21" s="19"/>
      <c r="G21" s="19"/>
      <c r="H21" s="19"/>
      <c r="I21" s="19"/>
      <c r="J21" s="19"/>
    </row>
    <row r="22" spans="2:11" ht="16.149999999999999" customHeight="1" x14ac:dyDescent="0.45">
      <c r="C22" s="14"/>
      <c r="D22" s="16"/>
      <c r="E22" s="13" t="str">
        <f t="shared" ref="E22:J22" si="0">E9</f>
        <v>FY15</v>
      </c>
      <c r="F22" s="13" t="str">
        <f t="shared" si="0"/>
        <v>FY16</v>
      </c>
      <c r="G22" s="13" t="str">
        <f t="shared" si="0"/>
        <v>FY17</v>
      </c>
      <c r="H22" s="13" t="str">
        <f t="shared" si="0"/>
        <v>FY18</v>
      </c>
      <c r="I22" s="13" t="str">
        <f t="shared" si="0"/>
        <v>FY19</v>
      </c>
      <c r="J22" s="13" t="str">
        <f t="shared" si="0"/>
        <v>FY20</v>
      </c>
      <c r="K22" s="17"/>
    </row>
    <row r="23" spans="2:11" ht="16.149999999999999" customHeight="1" x14ac:dyDescent="0.45">
      <c r="C23" s="15" t="s">
        <v>29</v>
      </c>
      <c r="D23" s="15" t="s">
        <v>16</v>
      </c>
      <c r="E23" s="34">
        <f>E11/E10*$E18</f>
        <v>7.1341087111322103</v>
      </c>
      <c r="F23" s="34">
        <f>F11/F10*$E18</f>
        <v>8.6820891733728498</v>
      </c>
      <c r="G23" s="34">
        <f t="shared" ref="F23:J23" si="1">G11/G10*$E18</f>
        <v>9.870278450485122</v>
      </c>
      <c r="H23" s="34">
        <f t="shared" si="1"/>
        <v>10.192127755375141</v>
      </c>
      <c r="I23" s="34">
        <f t="shared" si="1"/>
        <v>9.8661266734165824</v>
      </c>
      <c r="J23" s="34">
        <f t="shared" si="1"/>
        <v>9.1275161957659812</v>
      </c>
      <c r="K23" s="17"/>
    </row>
    <row r="24" spans="2:11" ht="16.149999999999999" customHeight="1" x14ac:dyDescent="0.45">
      <c r="C24" s="31" t="s">
        <v>30</v>
      </c>
      <c r="D24" s="15" t="s">
        <v>17</v>
      </c>
      <c r="E24" s="34"/>
      <c r="F24" s="34">
        <f>F10/((E12+F12)/2)</f>
        <v>1.1003433642601477</v>
      </c>
      <c r="G24" s="34">
        <f t="shared" ref="G24:H24" si="2">G10/((F12+G12)/2)</f>
        <v>1.077072434884101</v>
      </c>
      <c r="H24" s="34">
        <f t="shared" si="2"/>
        <v>1.0441956528287151</v>
      </c>
      <c r="I24" s="34">
        <f>I10/((H12+I12)/2)</f>
        <v>0.96455012271642315</v>
      </c>
      <c r="J24" s="34">
        <f>J10/((I12+J12)/2)</f>
        <v>0.83264493370306381</v>
      </c>
      <c r="K24" s="17"/>
    </row>
    <row r="25" spans="2:11" ht="16.149999999999999" customHeight="1" x14ac:dyDescent="0.45">
      <c r="C25" s="31" t="s">
        <v>18</v>
      </c>
      <c r="D25" s="15" t="s">
        <v>13</v>
      </c>
      <c r="E25" s="34"/>
      <c r="F25" s="34">
        <f>((E12+F12)/2)/(((E13*E15*$E17)+(F13*F15*$E17))/2)</f>
        <v>1.9203231023297509</v>
      </c>
      <c r="G25" s="34">
        <f t="shared" ref="G25:J25" si="3">((F12+G12)/2)/(((F13*F15*$E17)+(G13*G15*$E17))/2)</f>
        <v>1.8373885697639321</v>
      </c>
      <c r="H25" s="34">
        <f t="shared" si="3"/>
        <v>1.7656766918550777</v>
      </c>
      <c r="I25" s="34">
        <f t="shared" si="3"/>
        <v>1.8481226921576004</v>
      </c>
      <c r="J25" s="34">
        <f t="shared" si="3"/>
        <v>1.859331773232541</v>
      </c>
      <c r="K25" s="17"/>
    </row>
    <row r="26" spans="2:11" ht="16.149999999999999" customHeight="1" x14ac:dyDescent="0.45">
      <c r="C26" s="15" t="s">
        <v>19</v>
      </c>
      <c r="D26" s="15" t="s">
        <v>16</v>
      </c>
      <c r="E26" s="33"/>
      <c r="F26" s="33">
        <f>F11/((E13*E15*$E17+F13*F15*$E17)/2)*$E18</f>
        <v>18.345382769653977</v>
      </c>
      <c r="G26" s="33">
        <f>G11/((F13*F15*$E17+G13*G15*$E17)/2)*$E18</f>
        <v>19.533286784823982</v>
      </c>
      <c r="H26" s="33">
        <f>H11/((G13*G15*$E17+H13*H15*$E17)/2)*$E18</f>
        <v>18.791347493249059</v>
      </c>
      <c r="I26" s="33">
        <f t="shared" ref="G26:J26" si="4">I11/((H13*H15*$E17+I13*I15*$E17)/2)*$E18</f>
        <v>17.587426170156355</v>
      </c>
      <c r="J26" s="33">
        <f t="shared" si="4"/>
        <v>14.130884508770002</v>
      </c>
      <c r="K26" s="17"/>
    </row>
    <row r="27" spans="2:11" ht="16.149999999999999" customHeight="1" x14ac:dyDescent="0.45">
      <c r="C27" s="15" t="s">
        <v>32</v>
      </c>
      <c r="D27" s="15" t="s">
        <v>16</v>
      </c>
      <c r="E27" s="32"/>
      <c r="F27" s="34">
        <f>(F14*F15*$E17)/F11*$E18</f>
        <v>37.436290507384371</v>
      </c>
      <c r="G27" s="34">
        <f>(G14*G15*$E17)/G11*$E18</f>
        <v>37.038296714509215</v>
      </c>
      <c r="H27" s="34">
        <f>(H14*H15*$E17)/H11*$E18</f>
        <v>38.155343595882833</v>
      </c>
      <c r="I27" s="34">
        <f t="shared" ref="G27:J27" si="5">(I14*I15*$E17)/I11*$E18</f>
        <v>42.276993246206473</v>
      </c>
      <c r="J27" s="34">
        <f t="shared" si="5"/>
        <v>53.49526723850898</v>
      </c>
      <c r="K27" s="17"/>
    </row>
    <row r="28" spans="2:11" ht="16.149999999999999" customHeight="1" x14ac:dyDescent="0.45">
      <c r="C28" s="30" t="s">
        <v>21</v>
      </c>
      <c r="D28" s="35" t="s">
        <v>16</v>
      </c>
      <c r="E28" s="43"/>
      <c r="F28" s="44">
        <f>F14/((E13+F13)/2)*$E18</f>
        <v>6.8678307883393002</v>
      </c>
      <c r="G28" s="44">
        <f t="shared" ref="G28:J28" si="6">G14/((F13+G13)/2)*$E18</f>
        <v>7.2949618340860418</v>
      </c>
      <c r="H28" s="44">
        <f>H14/((G13+H13)/2)*$E18</f>
        <v>7.2153759661839372</v>
      </c>
      <c r="I28" s="44">
        <f t="shared" si="6"/>
        <v>7.4857195503961682</v>
      </c>
      <c r="J28" s="44">
        <f t="shared" si="6"/>
        <v>7.5593544311315819</v>
      </c>
      <c r="K28" s="17"/>
    </row>
    <row r="29" spans="2:11" ht="16.149999999999999" customHeight="1" x14ac:dyDescent="0.45"/>
    <row r="30" spans="2:11" ht="16.149999999999999" customHeight="1" x14ac:dyDescent="0.45">
      <c r="B30" s="2">
        <f>MAX($B$7:B29)+1</f>
        <v>3</v>
      </c>
      <c r="C30" s="2" t="s">
        <v>10</v>
      </c>
      <c r="D30" s="1"/>
      <c r="E30" s="1"/>
      <c r="F30" s="1"/>
      <c r="G30" s="1"/>
      <c r="H30" s="1"/>
      <c r="I30" s="1"/>
      <c r="J30" s="1"/>
      <c r="K30" s="1"/>
    </row>
    <row r="31" spans="2:11" ht="16.149999999999999" customHeight="1" x14ac:dyDescent="0.45"/>
    <row r="32" spans="2:11" ht="16.149999999999999" customHeight="1" x14ac:dyDescent="0.45"/>
    <row r="33" ht="16.149999999999999" customHeight="1" x14ac:dyDescent="0.45"/>
    <row r="34" ht="16.149999999999999" customHeight="1" x14ac:dyDescent="0.45"/>
    <row r="35" ht="16.149999999999999" customHeight="1" x14ac:dyDescent="0.45"/>
    <row r="36" ht="16.149999999999999" customHeight="1" x14ac:dyDescent="0.45"/>
    <row r="37" ht="16.149999999999999" customHeight="1" x14ac:dyDescent="0.45"/>
    <row r="38" ht="16.149999999999999" customHeight="1" x14ac:dyDescent="0.45"/>
    <row r="39" ht="16.149999999999999" customHeight="1" x14ac:dyDescent="0.45"/>
    <row r="40" ht="16.149999999999999" customHeight="1" x14ac:dyDescent="0.45"/>
    <row r="41" ht="16.149999999999999" customHeight="1" x14ac:dyDescent="0.45"/>
    <row r="42" ht="16.149999999999999" customHeight="1" x14ac:dyDescent="0.45"/>
    <row r="43" ht="16.149999999999999" customHeight="1" x14ac:dyDescent="0.45"/>
    <row r="44" ht="16.149999999999999" customHeight="1" x14ac:dyDescent="0.45"/>
    <row r="45" ht="16.149999999999999" customHeight="1" x14ac:dyDescent="0.45"/>
    <row r="46" ht="16.149999999999999" customHeight="1" x14ac:dyDescent="0.45"/>
    <row r="47" ht="16.149999999999999" customHeight="1" x14ac:dyDescent="0.45"/>
    <row r="48" ht="16.149999999999999" customHeight="1" x14ac:dyDescent="0.45"/>
    <row r="49" spans="3:3" ht="16.149999999999999" customHeight="1" x14ac:dyDescent="0.45">
      <c r="C49" t="s">
        <v>33</v>
      </c>
    </row>
  </sheetData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38D477C1-B216-4025-BAD0-06A71EA6F5E9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DOE!E24:J24</xm:f>
              <xm:sqref>K24</xm:sqref>
            </x14:sparkline>
          </x14:sparklines>
        </x14:sparklineGroup>
        <x14:sparklineGroup displayEmptyCellsAs="gap" high="1" low="1" xr2:uid="{6603B136-BDDB-46FE-BC98-DFDBAE48DAB2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DOE!E27:J27</xm:f>
              <xm:sqref>K27</xm:sqref>
            </x14:sparkline>
          </x14:sparklines>
        </x14:sparklineGroup>
        <x14:sparklineGroup displayEmptyCellsAs="gap" high="1" low="1" xr2:uid="{A34426F5-D6E8-42FF-BFFA-3B40D29A0A05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DOE!E26:J26</xm:f>
              <xm:sqref>K26</xm:sqref>
            </x14:sparkline>
          </x14:sparklines>
        </x14:sparklineGroup>
        <x14:sparklineGroup displayEmptyCellsAs="gap" high="1" low="1" xr2:uid="{E6C804C7-53CF-433D-86A4-8166D3B4E608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DOE!E28:J28</xm:f>
              <xm:sqref>K28</xm:sqref>
            </x14:sparkline>
          </x14:sparklines>
        </x14:sparklineGroup>
        <x14:sparklineGroup displayEmptyCellsAs="gap" high="1" low="1" xr2:uid="{96121600-7D8E-4E15-A020-00A4D1F45F2B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DOE!E23:J23</xm:f>
              <xm:sqref>K23</xm:sqref>
            </x14:sparkline>
          </x14:sparklines>
        </x14:sparklineGroup>
        <x14:sparklineGroup displayEmptyCellsAs="gap" high="1" low="1" xr2:uid="{CEF2C870-4970-4560-9AEE-DA8C5AB1066E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DOE!E25:J25</xm:f>
              <xm:sqref>K25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DOE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2020-12-14T06:49:07Z</dcterms:created>
  <dcterms:modified xsi:type="dcterms:W3CDTF">2021-06-13T10:31:30Z</dcterms:modified>
  <cp:category/>
  <cp:contentStatus/>
</cp:coreProperties>
</file>