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2" documentId="8_{ED17DE9A-74D8-4279-83EA-3C8631E527E1}" xr6:coauthVersionLast="47" xr6:coauthVersionMax="47" xr10:uidLastSave="{82F012AF-E8FF-4529-A9E2-2E92886BA08E}"/>
  <bookViews>
    <workbookView xWindow="-98" yWindow="-98" windowWidth="20715" windowHeight="13276" xr2:uid="{9F2100C6-9F38-4B00-A31A-79C3CFCE3AA1}"/>
  </bookViews>
  <sheets>
    <sheet name="経常収支感度分析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9" l="1"/>
  <c r="F23" i="9"/>
  <c r="F24" i="9"/>
  <c r="D32" i="9"/>
  <c r="F26" i="9"/>
  <c r="G14" i="9"/>
  <c r="G12" i="9"/>
  <c r="G11" i="9"/>
  <c r="G9" i="9"/>
  <c r="G10" i="9" s="1"/>
  <c r="F21" i="9" s="1"/>
  <c r="F22" i="9" s="1"/>
  <c r="I45" i="9" l="1"/>
  <c r="D33" i="9" s="1"/>
  <c r="G13" i="9"/>
  <c r="G15" i="9" s="1"/>
  <c r="I41" i="9" l="1"/>
  <c r="I42" i="9"/>
  <c r="I47" i="9"/>
  <c r="I51" i="9"/>
  <c r="L41" i="9"/>
  <c r="O42" i="9"/>
  <c r="M44" i="9"/>
  <c r="O45" i="9"/>
  <c r="M47" i="9"/>
  <c r="K49" i="9"/>
  <c r="N50" i="9"/>
  <c r="C42" i="9"/>
  <c r="D41" i="9"/>
  <c r="G42" i="9"/>
  <c r="D44" i="9"/>
  <c r="F45" i="9"/>
  <c r="H46" i="9"/>
  <c r="D48" i="9"/>
  <c r="F49" i="9"/>
  <c r="H50" i="9"/>
  <c r="L39" i="9"/>
  <c r="G39" i="9"/>
  <c r="F43" i="9"/>
  <c r="H48" i="9"/>
  <c r="G43" i="9"/>
  <c r="G51" i="9"/>
  <c r="G40" i="9"/>
  <c r="F46" i="9"/>
  <c r="J46" i="9"/>
  <c r="O48" i="9"/>
  <c r="C44" i="9"/>
  <c r="G50" i="9"/>
  <c r="J42" i="9"/>
  <c r="J47" i="9"/>
  <c r="J51" i="9"/>
  <c r="M41" i="9"/>
  <c r="K43" i="9"/>
  <c r="N44" i="9"/>
  <c r="K46" i="9"/>
  <c r="N47" i="9"/>
  <c r="L49" i="9"/>
  <c r="O50" i="9"/>
  <c r="C41" i="9"/>
  <c r="E41" i="9"/>
  <c r="H42" i="9"/>
  <c r="E44" i="9"/>
  <c r="G45" i="9"/>
  <c r="C47" i="9"/>
  <c r="E48" i="9"/>
  <c r="G49" i="9"/>
  <c r="C51" i="9"/>
  <c r="M39" i="9"/>
  <c r="H39" i="9"/>
  <c r="D46" i="9"/>
  <c r="F51" i="9"/>
  <c r="N51" i="9"/>
  <c r="D39" i="9"/>
  <c r="H43" i="9"/>
  <c r="H51" i="9"/>
  <c r="N42" i="9"/>
  <c r="H40" i="9"/>
  <c r="C48" i="9"/>
  <c r="K39" i="9"/>
  <c r="I39" i="9"/>
  <c r="I43" i="9"/>
  <c r="I48" i="9"/>
  <c r="K40" i="9"/>
  <c r="N41" i="9"/>
  <c r="L43" i="9"/>
  <c r="O44" i="9"/>
  <c r="L46" i="9"/>
  <c r="O47" i="9"/>
  <c r="M49" i="9"/>
  <c r="K51" i="9"/>
  <c r="C40" i="9"/>
  <c r="F41" i="9"/>
  <c r="D43" i="9"/>
  <c r="F44" i="9"/>
  <c r="H45" i="9"/>
  <c r="D47" i="9"/>
  <c r="F48" i="9"/>
  <c r="H49" i="9"/>
  <c r="D51" i="9"/>
  <c r="N39" i="9"/>
  <c r="O46" i="9"/>
  <c r="G47" i="9"/>
  <c r="O51" i="9"/>
  <c r="E39" i="9"/>
  <c r="L44" i="9"/>
  <c r="M50" i="9"/>
  <c r="G46" i="9"/>
  <c r="F39" i="9"/>
  <c r="J39" i="9"/>
  <c r="J43" i="9"/>
  <c r="J48" i="9"/>
  <c r="L40" i="9"/>
  <c r="O41" i="9"/>
  <c r="M43" i="9"/>
  <c r="J45" i="9"/>
  <c r="M46" i="9"/>
  <c r="K48" i="9"/>
  <c r="N49" i="9"/>
  <c r="L51" i="9"/>
  <c r="D40" i="9"/>
  <c r="G41" i="9"/>
  <c r="E43" i="9"/>
  <c r="G44" i="9"/>
  <c r="C46" i="9"/>
  <c r="E47" i="9"/>
  <c r="G48" i="9"/>
  <c r="C50" i="9"/>
  <c r="E51" i="9"/>
  <c r="O39" i="9"/>
  <c r="H41" i="9"/>
  <c r="D50" i="9"/>
  <c r="K50" i="9"/>
  <c r="E46" i="9"/>
  <c r="H47" i="9"/>
  <c r="J50" i="9"/>
  <c r="E45" i="9"/>
  <c r="I40" i="9"/>
  <c r="I44" i="9"/>
  <c r="I49" i="9"/>
  <c r="M40" i="9"/>
  <c r="K42" i="9"/>
  <c r="N43" i="9"/>
  <c r="K45" i="9"/>
  <c r="N46" i="9"/>
  <c r="L48" i="9"/>
  <c r="O49" i="9"/>
  <c r="M51" i="9"/>
  <c r="E40" i="9"/>
  <c r="H44" i="9"/>
  <c r="F47" i="9"/>
  <c r="C39" i="9"/>
  <c r="D42" i="9"/>
  <c r="C49" i="9"/>
  <c r="L50" i="9"/>
  <c r="D49" i="9"/>
  <c r="K41" i="9"/>
  <c r="L47" i="9"/>
  <c r="F42" i="9"/>
  <c r="E49" i="9"/>
  <c r="J40" i="9"/>
  <c r="J44" i="9"/>
  <c r="J49" i="9"/>
  <c r="N40" i="9"/>
  <c r="L42" i="9"/>
  <c r="O43" i="9"/>
  <c r="L45" i="9"/>
  <c r="M48" i="9"/>
  <c r="F40" i="9"/>
  <c r="C45" i="9"/>
  <c r="E50" i="9"/>
  <c r="D45" i="9"/>
  <c r="I46" i="9"/>
  <c r="I50" i="9"/>
  <c r="O40" i="9"/>
  <c r="M42" i="9"/>
  <c r="K44" i="9"/>
  <c r="M45" i="9"/>
  <c r="K47" i="9"/>
  <c r="N48" i="9"/>
  <c r="E42" i="9"/>
  <c r="F50" i="9"/>
  <c r="N45" i="9"/>
  <c r="C43" i="9"/>
  <c r="J41" i="9"/>
  <c r="D31" i="9" l="1"/>
  <c r="D35" i="9"/>
  <c r="D34" i="9"/>
</calcChain>
</file>

<file path=xl/sharedStrings.xml><?xml version="1.0" encoding="utf-8"?>
<sst xmlns="http://schemas.openxmlformats.org/spreadsheetml/2006/main" count="76" uniqueCount="39">
  <si>
    <t>サンプル_単純例</t>
    <rPh sb="5" eb="7">
      <t>タンジュン</t>
    </rPh>
    <rPh sb="7" eb="8">
      <t>レイ</t>
    </rPh>
    <phoneticPr fontId="2"/>
  </si>
  <si>
    <t>百万円</t>
    <rPh sb="0" eb="3">
      <t>ヒャクマンエン</t>
    </rPh>
    <phoneticPr fontId="2"/>
  </si>
  <si>
    <t>資金管理</t>
    <rPh sb="0" eb="4">
      <t>シキンカンリ</t>
    </rPh>
    <phoneticPr fontId="2"/>
  </si>
  <si>
    <t>入力</t>
    <rPh sb="0" eb="2">
      <t>ニュウリョク</t>
    </rPh>
    <phoneticPr fontId="1"/>
  </si>
  <si>
    <t>売上高</t>
    <rPh sb="0" eb="3">
      <t>ウリアゲダカ</t>
    </rPh>
    <phoneticPr fontId="1"/>
  </si>
  <si>
    <t>減価償却費</t>
    <rPh sb="0" eb="5">
      <t>ゲンカショウキャクヒ</t>
    </rPh>
    <phoneticPr fontId="1"/>
  </si>
  <si>
    <t>前期</t>
    <rPh sb="0" eb="2">
      <t>ゼンキ</t>
    </rPh>
    <phoneticPr fontId="1"/>
  </si>
  <si>
    <t>増加運転資金</t>
    <rPh sb="0" eb="2">
      <t>ゾウカ</t>
    </rPh>
    <rPh sb="2" eb="4">
      <t>ウンテン</t>
    </rPh>
    <rPh sb="4" eb="6">
      <t>シキン</t>
    </rPh>
    <phoneticPr fontId="1"/>
  </si>
  <si>
    <t>棚卸資産</t>
    <rPh sb="0" eb="4">
      <t>タナオロシシサン</t>
    </rPh>
    <phoneticPr fontId="1"/>
  </si>
  <si>
    <t>売上債権</t>
    <rPh sb="0" eb="4">
      <t>ウリアゲサイケン</t>
    </rPh>
    <phoneticPr fontId="1"/>
  </si>
  <si>
    <t>増加利益率（％）</t>
    <rPh sb="0" eb="2">
      <t>ゾウカ</t>
    </rPh>
    <rPh sb="2" eb="4">
      <t>リエキ</t>
    </rPh>
    <rPh sb="4" eb="5">
      <t>リツ</t>
    </rPh>
    <phoneticPr fontId="2"/>
  </si>
  <si>
    <t>百万円</t>
    <rPh sb="0" eb="2">
      <t>ヒャクマン</t>
    </rPh>
    <rPh sb="2" eb="3">
      <t>エン</t>
    </rPh>
    <phoneticPr fontId="2"/>
  </si>
  <si>
    <t>●前期実績</t>
    <rPh sb="1" eb="5">
      <t>ゼンキジッセキ</t>
    </rPh>
    <phoneticPr fontId="1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</si>
  <si>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</si>
  <si>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1"/>
  </si>
  <si>
    <t>引当金繰入額</t>
    <rPh sb="0" eb="6">
      <t>ヒキアテキンクリイレガク</t>
    </rPh>
    <phoneticPr fontId="1"/>
  </si>
  <si>
    <t>買入債務</t>
    <rPh sb="0" eb="4">
      <t>カイイレサイム</t>
    </rPh>
    <phoneticPr fontId="1"/>
  </si>
  <si>
    <t>実質経常利益</t>
    <rPh sb="0" eb="2">
      <t>ジッシツ</t>
    </rPh>
    <rPh sb="2" eb="6">
      <t>ケイジョウリエキ</t>
    </rPh>
    <phoneticPr fontId="1"/>
  </si>
  <si>
    <t>実質経常利益率</t>
    <rPh sb="0" eb="2">
      <t>ジッシツ</t>
    </rPh>
    <rPh sb="2" eb="7">
      <t>ケイジョウリエキリツ</t>
    </rPh>
    <phoneticPr fontId="1"/>
  </si>
  <si>
    <t>%</t>
    <phoneticPr fontId="2"/>
  </si>
  <si>
    <t>運転資金回転期間</t>
    <rPh sb="0" eb="8">
      <t>ウンテンシキンカイテンキカン</t>
    </rPh>
    <phoneticPr fontId="1"/>
  </si>
  <si>
    <t>●目標</t>
    <rPh sb="1" eb="3">
      <t>モクヒョウ</t>
    </rPh>
    <phoneticPr fontId="2"/>
  </si>
  <si>
    <t>運転資金</t>
    <rPh sb="0" eb="2">
      <t>ウンテン</t>
    </rPh>
    <rPh sb="2" eb="4">
      <t>シキン</t>
    </rPh>
    <phoneticPr fontId="1"/>
  </si>
  <si>
    <t>●色指定の閾値</t>
    <rPh sb="1" eb="4">
      <t>イロシテイ</t>
    </rPh>
    <rPh sb="5" eb="7">
      <t>シキイチ</t>
    </rPh>
    <phoneticPr fontId="1"/>
  </si>
  <si>
    <t>Medium floor：</t>
    <phoneticPr fontId="2"/>
  </si>
  <si>
    <t>Max：</t>
    <phoneticPr fontId="2"/>
  </si>
  <si>
    <t>Min：</t>
    <phoneticPr fontId="2"/>
  </si>
  <si>
    <t>運転資金回転期間（月商）の乖離幅</t>
    <rPh sb="0" eb="4">
      <t>ウンテンシキン</t>
    </rPh>
    <rPh sb="4" eb="6">
      <t>カイテン</t>
    </rPh>
    <rPh sb="6" eb="8">
      <t>キカン</t>
    </rPh>
    <rPh sb="9" eb="11">
      <t>ゲッショウ</t>
    </rPh>
    <rPh sb="13" eb="16">
      <t>カイリハバ</t>
    </rPh>
    <phoneticPr fontId="2"/>
  </si>
  <si>
    <t>Medium ceiling：</t>
    <phoneticPr fontId="2"/>
  </si>
  <si>
    <t>←入力可</t>
    <rPh sb="1" eb="3">
      <t>ニュウリョク</t>
    </rPh>
    <rPh sb="3" eb="4">
      <t>カ</t>
    </rPh>
    <phoneticPr fontId="1"/>
  </si>
  <si>
    <t>資金移動表 - 経常収支感度分析</t>
    <rPh sb="0" eb="2">
      <t>シキン</t>
    </rPh>
    <rPh sb="2" eb="4">
      <t>イドウ</t>
    </rPh>
    <rPh sb="4" eb="5">
      <t>ヒョウ</t>
    </rPh>
    <rPh sb="8" eb="10">
      <t>ケイジョウ</t>
    </rPh>
    <rPh sb="10" eb="12">
      <t>シュウシ</t>
    </rPh>
    <rPh sb="12" eb="14">
      <t>カンド</t>
    </rPh>
    <rPh sb="14" eb="16">
      <t>ブンセキ</t>
    </rPh>
    <phoneticPr fontId="2"/>
  </si>
  <si>
    <t>感度分析【経常収支】</t>
    <rPh sb="0" eb="4">
      <t>カンドブンセキ</t>
    </rPh>
    <rPh sb="5" eb="7">
      <t>ケイジョウ</t>
    </rPh>
    <rPh sb="7" eb="9">
      <t>シュウシ</t>
    </rPh>
    <phoneticPr fontId="1"/>
  </si>
  <si>
    <t>前期-期首</t>
    <rPh sb="0" eb="2">
      <t>ゼンキ</t>
    </rPh>
    <rPh sb="3" eb="5">
      <t>キシュ</t>
    </rPh>
    <phoneticPr fontId="1"/>
  </si>
  <si>
    <t>前期-期末</t>
    <rPh sb="0" eb="2">
      <t>ゼンキ</t>
    </rPh>
    <rPh sb="3" eb="5">
      <t>キマツ</t>
    </rPh>
    <phoneticPr fontId="1"/>
  </si>
  <si>
    <t>経常収支</t>
    <rPh sb="0" eb="4">
      <t>ケイジョウシュウシ</t>
    </rPh>
    <phoneticPr fontId="1"/>
  </si>
  <si>
    <t>月（平残ベース/売上高ベース）</t>
    <rPh sb="0" eb="1">
      <t>ツキ</t>
    </rPh>
    <rPh sb="2" eb="4">
      <t>ヘイザン</t>
    </rPh>
    <rPh sb="8" eb="11">
      <t>ウリアゲダカ</t>
    </rPh>
    <phoneticPr fontId="2"/>
  </si>
  <si>
    <t>首）運転資金</t>
    <rPh sb="0" eb="1">
      <t>クビ</t>
    </rPh>
    <rPh sb="2" eb="6">
      <t>ウンテンシキン</t>
    </rPh>
    <phoneticPr fontId="1"/>
  </si>
  <si>
    <t>末）運転資金</t>
    <rPh sb="0" eb="1">
      <t>マツ</t>
    </rPh>
    <rPh sb="2" eb="6">
      <t>ウンテンシキン</t>
    </rPh>
    <phoneticPr fontId="1"/>
  </si>
  <si>
    <t>目標経常収支：</t>
    <rPh sb="0" eb="2">
      <t>モクヒョウ</t>
    </rPh>
    <rPh sb="2" eb="6">
      <t>ケイジョウシュウシ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</si>
</sst>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.0;[Red]\-#,##0.0"/>
    <numFmt numFmtId="179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4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2" borderId="0" xfId="0" applyFont="1" applyFill="1" applyAlignment="1"/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/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38" fontId="3" fillId="0" borderId="17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20" xfId="0" applyFont="1" applyBorder="1">
      <alignment vertical="center"/>
    </xf>
    <xf numFmtId="38" fontId="3" fillId="0" borderId="20" xfId="0" applyNumberFormat="1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/>
    <xf numFmtId="38" fontId="9" fillId="3" borderId="1" xfId="1" applyFont="1" applyFill="1" applyBorder="1" applyAlignment="1"/>
    <xf numFmtId="0" fontId="3" fillId="0" borderId="0" xfId="0" applyFont="1" applyAlignment="1">
      <alignment horizontal="right"/>
    </xf>
    <xf numFmtId="3" fontId="3" fillId="0" borderId="24" xfId="1" applyNumberFormat="1" applyFont="1" applyBorder="1" applyAlignment="1"/>
    <xf numFmtId="3" fontId="3" fillId="0" borderId="29" xfId="1" applyNumberFormat="1" applyFont="1" applyBorder="1" applyAlignment="1"/>
    <xf numFmtId="3" fontId="3" fillId="0" borderId="11" xfId="1" applyNumberFormat="1" applyFont="1" applyBorder="1" applyAlignment="1"/>
    <xf numFmtId="3" fontId="3" fillId="0" borderId="25" xfId="1" applyNumberFormat="1" applyFont="1" applyBorder="1" applyAlignment="1"/>
    <xf numFmtId="3" fontId="3" fillId="0" borderId="10" xfId="1" applyNumberFormat="1" applyFont="1" applyBorder="1" applyAlignment="1"/>
    <xf numFmtId="0" fontId="10" fillId="0" borderId="20" xfId="0" applyFont="1" applyBorder="1">
      <alignment vertical="center"/>
    </xf>
    <xf numFmtId="178" fontId="3" fillId="0" borderId="20" xfId="1" applyNumberFormat="1" applyFont="1" applyBorder="1">
      <alignment vertical="center"/>
    </xf>
    <xf numFmtId="179" fontId="6" fillId="3" borderId="23" xfId="1" applyNumberFormat="1" applyFont="1" applyFill="1" applyBorder="1" applyAlignment="1"/>
    <xf numFmtId="179" fontId="6" fillId="3" borderId="20" xfId="1" applyNumberFormat="1" applyFont="1" applyFill="1" applyBorder="1" applyAlignment="1"/>
    <xf numFmtId="179" fontId="6" fillId="3" borderId="22" xfId="1" applyNumberFormat="1" applyFont="1" applyFill="1" applyBorder="1" applyAlignment="1"/>
    <xf numFmtId="179" fontId="6" fillId="3" borderId="7" xfId="1" applyNumberFormat="1" applyFont="1" applyFill="1" applyBorder="1" applyAlignment="1"/>
    <xf numFmtId="179" fontId="6" fillId="3" borderId="16" xfId="1" applyNumberFormat="1" applyFont="1" applyFill="1" applyBorder="1" applyAlignment="1"/>
    <xf numFmtId="179" fontId="6" fillId="3" borderId="8" xfId="1" applyNumberFormat="1" applyFont="1" applyFill="1" applyBorder="1" applyAlignment="1"/>
    <xf numFmtId="0" fontId="3" fillId="0" borderId="6" xfId="0" applyFont="1" applyBorder="1" applyAlignment="1"/>
    <xf numFmtId="0" fontId="8" fillId="0" borderId="17" xfId="0" applyFont="1" applyBorder="1">
      <alignment vertical="center"/>
    </xf>
    <xf numFmtId="0" fontId="11" fillId="0" borderId="19" xfId="0" applyFont="1" applyBorder="1">
      <alignment vertical="center"/>
    </xf>
    <xf numFmtId="40" fontId="3" fillId="0" borderId="19" xfId="1" applyNumberFormat="1" applyFont="1" applyBorder="1">
      <alignment vertical="center"/>
    </xf>
    <xf numFmtId="38" fontId="3" fillId="0" borderId="20" xfId="1" applyFont="1" applyBorder="1">
      <alignment vertical="center"/>
    </xf>
    <xf numFmtId="3" fontId="3" fillId="0" borderId="15" xfId="1" applyNumberFormat="1" applyFont="1" applyBorder="1" applyAlignment="1"/>
    <xf numFmtId="3" fontId="3" fillId="0" borderId="27" xfId="1" applyNumberFormat="1" applyFont="1" applyBorder="1" applyAlignment="1"/>
    <xf numFmtId="3" fontId="3" fillId="0" borderId="14" xfId="1" applyNumberFormat="1" applyFont="1" applyBorder="1" applyAlignment="1"/>
    <xf numFmtId="3" fontId="12" fillId="0" borderId="11" xfId="1" applyNumberFormat="1" applyFont="1" applyFill="1" applyBorder="1" applyAlignment="1"/>
    <xf numFmtId="3" fontId="3" fillId="0" borderId="31" xfId="1" applyNumberFormat="1" applyFont="1" applyBorder="1" applyAlignment="1"/>
    <xf numFmtId="3" fontId="7" fillId="6" borderId="0" xfId="1" applyNumberFormat="1" applyFont="1" applyFill="1" applyBorder="1" applyAlignment="1"/>
    <xf numFmtId="3" fontId="6" fillId="5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7" borderId="0" xfId="1" applyNumberFormat="1" applyFont="1" applyFill="1" applyBorder="1" applyAlignment="1"/>
    <xf numFmtId="3" fontId="6" fillId="8" borderId="1" xfId="1" applyNumberFormat="1" applyFont="1" applyFill="1" applyBorder="1" applyAlignment="1"/>
    <xf numFmtId="0" fontId="3" fillId="4" borderId="7" xfId="0" applyFont="1" applyFill="1" applyBorder="1" applyAlignment="1"/>
    <xf numFmtId="0" fontId="3" fillId="4" borderId="9" xfId="0" applyFont="1" applyFill="1" applyBorder="1" applyAlignment="1"/>
    <xf numFmtId="0" fontId="3" fillId="4" borderId="8" xfId="0" applyFont="1" applyFill="1" applyBorder="1" applyAlignment="1"/>
    <xf numFmtId="0" fontId="3" fillId="4" borderId="1" xfId="0" applyFont="1" applyFill="1" applyBorder="1" applyAlignment="1"/>
    <xf numFmtId="0" fontId="3" fillId="0" borderId="2" xfId="0" applyFont="1" applyBorder="1" applyAlignment="1"/>
    <xf numFmtId="0" fontId="8" fillId="0" borderId="13" xfId="0" applyFont="1" applyBorder="1">
      <alignment vertical="center"/>
    </xf>
    <xf numFmtId="38" fontId="9" fillId="3" borderId="3" xfId="1" applyFont="1" applyFill="1" applyBorder="1" applyAlignment="1"/>
    <xf numFmtId="38" fontId="9" fillId="3" borderId="26" xfId="1" applyFont="1" applyFill="1" applyBorder="1" applyAlignment="1"/>
    <xf numFmtId="38" fontId="9" fillId="3" borderId="28" xfId="1" applyFont="1" applyFill="1" applyBorder="1" applyAlignment="1"/>
    <xf numFmtId="38" fontId="9" fillId="3" borderId="5" xfId="1" applyFont="1" applyFill="1" applyBorder="1" applyAlignment="1"/>
    <xf numFmtId="0" fontId="3" fillId="0" borderId="21" xfId="0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/>
    <xf numFmtId="0" fontId="8" fillId="0" borderId="6" xfId="0" applyFont="1" applyBorder="1">
      <alignment vertical="center"/>
    </xf>
    <xf numFmtId="0" fontId="8" fillId="0" borderId="2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4" xfId="0" applyFont="1" applyBorder="1">
      <alignment vertical="center"/>
    </xf>
    <xf numFmtId="38" fontId="3" fillId="0" borderId="18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99CC"/>
      <color rgb="FFFFCCCC"/>
      <color rgb="FFFFFF00"/>
      <color rgb="FFFFFF66"/>
      <color rgb="FFFF6699"/>
      <color rgb="FFFF9900"/>
      <color rgb="FFCC9900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6B95-4ED3-4384-8C2F-41EEDFD9B98E}">
  <dimension ref="A1:P52"/>
  <sheetViews>
    <sheetView showGridLines="0"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15" width="10.5625" style="2" customWidth="1"/>
    <col min="16" max="16" width="0.8125" style="2" customWidth="1"/>
    <col min="17" max="16384" width="9" style="2" hidden="1"/>
  </cols>
  <sheetData>
    <row r="1" spans="1:15" ht="15" customHeight="1" x14ac:dyDescent="0.4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4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7"/>
    <row r="6" spans="1:15" ht="15" customHeight="1" x14ac:dyDescent="0.45">
      <c r="A6" s="2">
        <v>1</v>
      </c>
      <c r="B6" s="4" t="s">
        <v>3</v>
      </c>
      <c r="C6" s="4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" customHeight="1" x14ac:dyDescent="0.7"/>
    <row r="8" spans="1:15" ht="15" customHeight="1" thickBot="1" x14ac:dyDescent="0.75">
      <c r="B8" s="2" t="s">
        <v>12</v>
      </c>
    </row>
    <row r="9" spans="1:15" ht="15" customHeight="1" x14ac:dyDescent="0.45">
      <c r="B9" s="48" t="s">
        <v>13</v>
      </c>
      <c r="C9" s="54" t="s">
        <v>6</v>
      </c>
      <c r="D9" s="50">
        <v>8000</v>
      </c>
      <c r="E9" s="29" t="s">
        <v>11</v>
      </c>
      <c r="F9" s="58" t="s">
        <v>17</v>
      </c>
      <c r="G9" s="8">
        <f>D10+D11+D12</f>
        <v>480</v>
      </c>
      <c r="H9" s="29" t="s">
        <v>11</v>
      </c>
    </row>
    <row r="10" spans="1:15" ht="15" customHeight="1" x14ac:dyDescent="0.45">
      <c r="B10" s="7" t="s">
        <v>14</v>
      </c>
      <c r="C10" s="56" t="s">
        <v>6</v>
      </c>
      <c r="D10" s="51">
        <v>280</v>
      </c>
      <c r="E10" s="29" t="s">
        <v>11</v>
      </c>
      <c r="F10" s="59" t="s">
        <v>18</v>
      </c>
      <c r="G10" s="22">
        <f>G9/D9*100</f>
        <v>6</v>
      </c>
      <c r="H10" s="29" t="s">
        <v>19</v>
      </c>
    </row>
    <row r="11" spans="1:15" ht="15" customHeight="1" x14ac:dyDescent="0.45">
      <c r="B11" s="7" t="s">
        <v>5</v>
      </c>
      <c r="C11" s="56" t="s">
        <v>6</v>
      </c>
      <c r="D11" s="51">
        <v>150</v>
      </c>
      <c r="E11" s="29" t="s">
        <v>11</v>
      </c>
      <c r="F11" s="57" t="s">
        <v>36</v>
      </c>
      <c r="G11" s="61">
        <f>D13+D14-D15</f>
        <v>2700</v>
      </c>
      <c r="H11" s="29" t="s">
        <v>11</v>
      </c>
    </row>
    <row r="12" spans="1:15" ht="15" customHeight="1" x14ac:dyDescent="0.45">
      <c r="B12" s="49" t="s">
        <v>15</v>
      </c>
      <c r="C12" s="56" t="s">
        <v>6</v>
      </c>
      <c r="D12" s="51">
        <v>50</v>
      </c>
      <c r="E12" s="29" t="s">
        <v>11</v>
      </c>
      <c r="F12" s="49" t="s">
        <v>37</v>
      </c>
      <c r="G12" s="11">
        <f>D16+D17-D18</f>
        <v>2800</v>
      </c>
      <c r="H12" s="29" t="s">
        <v>11</v>
      </c>
    </row>
    <row r="13" spans="1:15" ht="15" customHeight="1" x14ac:dyDescent="0.45">
      <c r="B13" s="7" t="s">
        <v>9</v>
      </c>
      <c r="C13" s="56" t="s">
        <v>32</v>
      </c>
      <c r="D13" s="51">
        <v>2900</v>
      </c>
      <c r="E13" s="29" t="s">
        <v>11</v>
      </c>
      <c r="F13" s="49" t="s">
        <v>7</v>
      </c>
      <c r="G13" s="33">
        <f>-G11+G12</f>
        <v>100</v>
      </c>
      <c r="H13" s="29" t="s">
        <v>11</v>
      </c>
    </row>
    <row r="14" spans="1:15" ht="15" customHeight="1" thickBot="1" x14ac:dyDescent="0.5">
      <c r="B14" s="7" t="s">
        <v>8</v>
      </c>
      <c r="C14" s="56" t="s">
        <v>32</v>
      </c>
      <c r="D14" s="51">
        <v>2400</v>
      </c>
      <c r="E14" s="29" t="s">
        <v>11</v>
      </c>
      <c r="F14" s="60" t="s">
        <v>20</v>
      </c>
      <c r="G14" s="32">
        <f>((G11+G12)/2)/(D9/12)</f>
        <v>4.125</v>
      </c>
      <c r="H14" s="29" t="s">
        <v>35</v>
      </c>
    </row>
    <row r="15" spans="1:15" ht="15" customHeight="1" thickBot="1" x14ac:dyDescent="0.5">
      <c r="B15" s="7" t="s">
        <v>16</v>
      </c>
      <c r="C15" s="56" t="s">
        <v>32</v>
      </c>
      <c r="D15" s="51">
        <v>2600</v>
      </c>
      <c r="E15" s="29" t="s">
        <v>11</v>
      </c>
      <c r="F15" s="6" t="s">
        <v>34</v>
      </c>
      <c r="G15" s="9">
        <f>G9-G13</f>
        <v>380</v>
      </c>
      <c r="H15" s="29" t="s">
        <v>11</v>
      </c>
    </row>
    <row r="16" spans="1:15" ht="15" customHeight="1" x14ac:dyDescent="0.45">
      <c r="B16" s="12" t="s">
        <v>9</v>
      </c>
      <c r="C16" s="56" t="s">
        <v>33</v>
      </c>
      <c r="D16" s="52">
        <v>3200</v>
      </c>
      <c r="E16" s="29" t="s">
        <v>11</v>
      </c>
    </row>
    <row r="17" spans="2:15" ht="15" customHeight="1" x14ac:dyDescent="0.45">
      <c r="B17" s="7" t="s">
        <v>8</v>
      </c>
      <c r="C17" s="56" t="s">
        <v>33</v>
      </c>
      <c r="D17" s="51">
        <v>2500</v>
      </c>
      <c r="E17" s="29" t="s">
        <v>11</v>
      </c>
    </row>
    <row r="18" spans="2:15" ht="15" customHeight="1" thickBot="1" x14ac:dyDescent="0.5">
      <c r="B18" s="5" t="s">
        <v>16</v>
      </c>
      <c r="C18" s="55" t="s">
        <v>33</v>
      </c>
      <c r="D18" s="53">
        <v>2900</v>
      </c>
      <c r="E18" s="29" t="s">
        <v>11</v>
      </c>
    </row>
    <row r="19" spans="2:15" ht="15" customHeight="1" x14ac:dyDescent="0.7"/>
    <row r="20" spans="2:15" ht="15" customHeight="1" thickBot="1" x14ac:dyDescent="0.5">
      <c r="B20" s="13" t="s">
        <v>21</v>
      </c>
      <c r="C20" s="13"/>
    </row>
    <row r="21" spans="2:15" ht="15" customHeight="1" thickBot="1" x14ac:dyDescent="0.5">
      <c r="B21" s="2" t="s">
        <v>4</v>
      </c>
      <c r="C21" s="14">
        <v>9000</v>
      </c>
      <c r="D21" s="13" t="s">
        <v>11</v>
      </c>
      <c r="E21" s="30" t="s">
        <v>17</v>
      </c>
      <c r="F21" s="8">
        <f>C21*G10/100</f>
        <v>540</v>
      </c>
      <c r="G21" s="29" t="s">
        <v>11</v>
      </c>
    </row>
    <row r="22" spans="2:15" ht="15" customHeight="1" x14ac:dyDescent="0.45">
      <c r="C22" s="13"/>
      <c r="E22" s="21" t="s">
        <v>18</v>
      </c>
      <c r="F22" s="22">
        <f>F21/C21*100</f>
        <v>6</v>
      </c>
      <c r="G22" s="29" t="s">
        <v>19</v>
      </c>
    </row>
    <row r="23" spans="2:15" ht="15" customHeight="1" x14ac:dyDescent="0.45">
      <c r="B23" s="13"/>
      <c r="C23" s="13"/>
      <c r="E23" s="10" t="s">
        <v>22</v>
      </c>
      <c r="F23" s="33">
        <f>C21/12*G14</f>
        <v>3093.75</v>
      </c>
      <c r="G23" s="29" t="s">
        <v>11</v>
      </c>
    </row>
    <row r="24" spans="2:15" ht="15" customHeight="1" x14ac:dyDescent="0.45">
      <c r="B24" s="13"/>
      <c r="C24" s="13"/>
      <c r="E24" s="49" t="s">
        <v>7</v>
      </c>
      <c r="F24" s="33">
        <f>-G12+F23</f>
        <v>293.75</v>
      </c>
      <c r="G24" s="29" t="s">
        <v>11</v>
      </c>
    </row>
    <row r="25" spans="2:15" ht="15" customHeight="1" thickBot="1" x14ac:dyDescent="0.5">
      <c r="B25" s="13"/>
      <c r="C25" s="13"/>
      <c r="E25" s="31" t="s">
        <v>20</v>
      </c>
      <c r="F25" s="32">
        <f>((G12+F23)/2)/(C21/12)</f>
        <v>3.9291666666666667</v>
      </c>
      <c r="G25" s="29" t="s">
        <v>35</v>
      </c>
    </row>
    <row r="26" spans="2:15" ht="15" customHeight="1" thickBot="1" x14ac:dyDescent="0.5">
      <c r="E26" s="6" t="s">
        <v>34</v>
      </c>
      <c r="F26" s="9">
        <f>F21-F24</f>
        <v>246.25</v>
      </c>
      <c r="G26" s="29" t="s">
        <v>11</v>
      </c>
    </row>
    <row r="27" spans="2:15" ht="15" customHeight="1" x14ac:dyDescent="0.7"/>
    <row r="28" spans="2:15" ht="15" customHeight="1" x14ac:dyDescent="0.45">
      <c r="B28" s="4" t="s">
        <v>31</v>
      </c>
      <c r="C28" s="4"/>
      <c r="D28" s="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ht="15" customHeight="1" x14ac:dyDescent="0.7"/>
    <row r="30" spans="2:15" ht="15" customHeight="1" x14ac:dyDescent="0.7">
      <c r="B30" s="2" t="s">
        <v>23</v>
      </c>
    </row>
    <row r="31" spans="2:15" ht="15" customHeight="1" thickBot="1" x14ac:dyDescent="0.5">
      <c r="B31" s="13"/>
      <c r="C31" s="15" t="s">
        <v>25</v>
      </c>
      <c r="D31" s="39">
        <f>MAX(C39:O51)</f>
        <v>821.25</v>
      </c>
      <c r="E31" s="13"/>
      <c r="F31" s="13"/>
      <c r="G31" s="13"/>
      <c r="H31" s="13"/>
      <c r="I31" s="13"/>
      <c r="J31" s="13"/>
      <c r="K31" s="13"/>
      <c r="L31" s="13"/>
    </row>
    <row r="32" spans="2:15" ht="15" customHeight="1" thickBot="1" x14ac:dyDescent="0.5">
      <c r="B32" s="13"/>
      <c r="C32" s="15" t="s">
        <v>28</v>
      </c>
      <c r="D32" s="40">
        <f>D33*1.25</f>
        <v>307.8125</v>
      </c>
      <c r="E32" s="13" t="s">
        <v>29</v>
      </c>
      <c r="F32" s="13"/>
      <c r="G32" s="13"/>
      <c r="H32" s="13"/>
      <c r="I32" s="13"/>
      <c r="J32" s="13"/>
      <c r="K32" s="13"/>
      <c r="L32" s="13"/>
    </row>
    <row r="33" spans="2:15" ht="15" customHeight="1" thickBot="1" x14ac:dyDescent="0.5">
      <c r="B33" s="13"/>
      <c r="C33" s="15" t="s">
        <v>38</v>
      </c>
      <c r="D33" s="41">
        <f>I45</f>
        <v>246.25</v>
      </c>
      <c r="E33" s="13"/>
      <c r="F33" s="13"/>
      <c r="G33" s="13"/>
      <c r="H33" s="13"/>
      <c r="I33" s="13"/>
      <c r="J33" s="13"/>
      <c r="K33" s="13"/>
      <c r="L33" s="13"/>
    </row>
    <row r="34" spans="2:15" ht="15" customHeight="1" thickBot="1" x14ac:dyDescent="0.5">
      <c r="B34" s="13"/>
      <c r="C34" s="15" t="s">
        <v>24</v>
      </c>
      <c r="D34" s="43">
        <f>D33*0.85</f>
        <v>209.3125</v>
      </c>
      <c r="E34" s="13" t="s">
        <v>29</v>
      </c>
      <c r="F34" s="13"/>
      <c r="G34" s="13"/>
      <c r="H34" s="13"/>
      <c r="I34" s="13"/>
      <c r="J34" s="13"/>
      <c r="K34" s="13"/>
      <c r="L34" s="13"/>
    </row>
    <row r="35" spans="2:15" ht="15" customHeight="1" x14ac:dyDescent="0.45">
      <c r="B35" s="13"/>
      <c r="C35" s="15" t="s">
        <v>26</v>
      </c>
      <c r="D35" s="42">
        <f>MIN(C39:O51)</f>
        <v>-328.75</v>
      </c>
      <c r="E35" s="13"/>
      <c r="F35" s="13"/>
      <c r="G35" s="13"/>
      <c r="H35" s="13"/>
      <c r="I35" s="13"/>
      <c r="J35" s="13"/>
      <c r="K35" s="13"/>
      <c r="L35" s="13"/>
    </row>
    <row r="36" spans="2:15" ht="15" customHeight="1" thickBot="1" x14ac:dyDescent="0.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15" customHeight="1" thickBot="1" x14ac:dyDescent="0.5">
      <c r="B37" s="13"/>
      <c r="C37" s="44" t="s">
        <v>27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</row>
    <row r="38" spans="2:15" ht="15" customHeight="1" thickBot="1" x14ac:dyDescent="0.5">
      <c r="B38" s="47" t="s">
        <v>10</v>
      </c>
      <c r="C38" s="26">
        <v>-1.5</v>
      </c>
      <c r="D38" s="27">
        <v>-1.25</v>
      </c>
      <c r="E38" s="27">
        <v>-1</v>
      </c>
      <c r="F38" s="27">
        <v>-0.5</v>
      </c>
      <c r="G38" s="27">
        <v>-0.25</v>
      </c>
      <c r="H38" s="27">
        <v>-0.1</v>
      </c>
      <c r="I38" s="27">
        <v>0</v>
      </c>
      <c r="J38" s="27">
        <v>0.1</v>
      </c>
      <c r="K38" s="27">
        <v>0.25</v>
      </c>
      <c r="L38" s="27">
        <v>0.5</v>
      </c>
      <c r="M38" s="27">
        <v>1</v>
      </c>
      <c r="N38" s="27">
        <v>1.25</v>
      </c>
      <c r="O38" s="28">
        <v>1.5</v>
      </c>
    </row>
    <row r="39" spans="2:15" ht="15" customHeight="1" x14ac:dyDescent="0.45">
      <c r="B39" s="23">
        <v>5</v>
      </c>
      <c r="C39" s="16">
        <f t="shared" ref="C39:O44" si="0">$I$45+$C$21*$B39/100-($C$21-$D$9)/12*C$38</f>
        <v>821.25</v>
      </c>
      <c r="D39" s="34">
        <f t="shared" si="0"/>
        <v>800.41666666666663</v>
      </c>
      <c r="E39" s="34">
        <f t="shared" si="0"/>
        <v>779.58333333333337</v>
      </c>
      <c r="F39" s="34">
        <f t="shared" si="0"/>
        <v>737.91666666666663</v>
      </c>
      <c r="G39" s="34">
        <f t="shared" si="0"/>
        <v>717.08333333333337</v>
      </c>
      <c r="H39" s="34">
        <f t="shared" si="0"/>
        <v>704.58333333333337</v>
      </c>
      <c r="I39" s="34">
        <f t="shared" si="0"/>
        <v>696.25</v>
      </c>
      <c r="J39" s="34">
        <f t="shared" si="0"/>
        <v>687.91666666666663</v>
      </c>
      <c r="K39" s="34">
        <f t="shared" si="0"/>
        <v>675.41666666666663</v>
      </c>
      <c r="L39" s="34">
        <f t="shared" si="0"/>
        <v>654.58333333333337</v>
      </c>
      <c r="M39" s="34">
        <f t="shared" si="0"/>
        <v>612.91666666666663</v>
      </c>
      <c r="N39" s="34">
        <f t="shared" si="0"/>
        <v>592.08333333333337</v>
      </c>
      <c r="O39" s="35">
        <f t="shared" si="0"/>
        <v>571.25</v>
      </c>
    </row>
    <row r="40" spans="2:15" ht="15" customHeight="1" x14ac:dyDescent="0.45">
      <c r="B40" s="24">
        <v>1</v>
      </c>
      <c r="C40" s="17">
        <f t="shared" si="0"/>
        <v>461.25</v>
      </c>
      <c r="D40" s="18">
        <f t="shared" si="0"/>
        <v>440.41666666666663</v>
      </c>
      <c r="E40" s="18">
        <f t="shared" si="0"/>
        <v>419.58333333333331</v>
      </c>
      <c r="F40" s="18">
        <f t="shared" si="0"/>
        <v>377.91666666666669</v>
      </c>
      <c r="G40" s="18">
        <f t="shared" si="0"/>
        <v>357.08333333333331</v>
      </c>
      <c r="H40" s="18">
        <f t="shared" si="0"/>
        <v>344.58333333333331</v>
      </c>
      <c r="I40" s="18">
        <f t="shared" si="0"/>
        <v>336.25</v>
      </c>
      <c r="J40" s="18">
        <f t="shared" si="0"/>
        <v>327.91666666666669</v>
      </c>
      <c r="K40" s="18">
        <f t="shared" si="0"/>
        <v>315.41666666666669</v>
      </c>
      <c r="L40" s="18">
        <f t="shared" si="0"/>
        <v>294.58333333333331</v>
      </c>
      <c r="M40" s="18">
        <f t="shared" si="0"/>
        <v>252.91666666666669</v>
      </c>
      <c r="N40" s="18">
        <f t="shared" si="0"/>
        <v>232.08333333333334</v>
      </c>
      <c r="O40" s="36">
        <f t="shared" si="0"/>
        <v>211.25</v>
      </c>
    </row>
    <row r="41" spans="2:15" ht="15" customHeight="1" x14ac:dyDescent="0.45">
      <c r="B41" s="24">
        <v>0.5</v>
      </c>
      <c r="C41" s="17">
        <f t="shared" si="0"/>
        <v>416.25</v>
      </c>
      <c r="D41" s="18">
        <f t="shared" si="0"/>
        <v>395.41666666666663</v>
      </c>
      <c r="E41" s="18">
        <f t="shared" si="0"/>
        <v>374.58333333333331</v>
      </c>
      <c r="F41" s="18">
        <f t="shared" si="0"/>
        <v>332.91666666666669</v>
      </c>
      <c r="G41" s="18">
        <f t="shared" si="0"/>
        <v>312.08333333333331</v>
      </c>
      <c r="H41" s="18">
        <f t="shared" si="0"/>
        <v>299.58333333333331</v>
      </c>
      <c r="I41" s="18">
        <f t="shared" si="0"/>
        <v>291.25</v>
      </c>
      <c r="J41" s="18">
        <f t="shared" si="0"/>
        <v>282.91666666666669</v>
      </c>
      <c r="K41" s="18">
        <f t="shared" si="0"/>
        <v>270.41666666666669</v>
      </c>
      <c r="L41" s="18">
        <f t="shared" si="0"/>
        <v>249.58333333333334</v>
      </c>
      <c r="M41" s="18">
        <f t="shared" si="0"/>
        <v>207.91666666666669</v>
      </c>
      <c r="N41" s="18">
        <f t="shared" si="0"/>
        <v>187.08333333333334</v>
      </c>
      <c r="O41" s="36">
        <f t="shared" si="0"/>
        <v>166.25</v>
      </c>
    </row>
    <row r="42" spans="2:15" ht="15" customHeight="1" x14ac:dyDescent="0.45">
      <c r="B42" s="24">
        <v>0.1</v>
      </c>
      <c r="C42" s="17">
        <f t="shared" si="0"/>
        <v>380.25</v>
      </c>
      <c r="D42" s="18">
        <f t="shared" si="0"/>
        <v>359.41666666666663</v>
      </c>
      <c r="E42" s="18">
        <f t="shared" si="0"/>
        <v>338.58333333333331</v>
      </c>
      <c r="F42" s="18">
        <f t="shared" si="0"/>
        <v>296.91666666666669</v>
      </c>
      <c r="G42" s="18">
        <f t="shared" si="0"/>
        <v>276.08333333333331</v>
      </c>
      <c r="H42" s="18">
        <f t="shared" si="0"/>
        <v>263.58333333333331</v>
      </c>
      <c r="I42" s="18">
        <f t="shared" si="0"/>
        <v>255.25</v>
      </c>
      <c r="J42" s="18">
        <f t="shared" si="0"/>
        <v>246.91666666666666</v>
      </c>
      <c r="K42" s="18">
        <f t="shared" si="0"/>
        <v>234.41666666666666</v>
      </c>
      <c r="L42" s="18">
        <f t="shared" si="0"/>
        <v>213.58333333333334</v>
      </c>
      <c r="M42" s="18">
        <f t="shared" si="0"/>
        <v>171.91666666666669</v>
      </c>
      <c r="N42" s="18">
        <f t="shared" si="0"/>
        <v>151.08333333333334</v>
      </c>
      <c r="O42" s="36">
        <f t="shared" si="0"/>
        <v>130.25</v>
      </c>
    </row>
    <row r="43" spans="2:15" ht="15" customHeight="1" x14ac:dyDescent="0.45">
      <c r="B43" s="24">
        <v>0.05</v>
      </c>
      <c r="C43" s="17">
        <f t="shared" si="0"/>
        <v>375.75</v>
      </c>
      <c r="D43" s="18">
        <f t="shared" si="0"/>
        <v>354.91666666666663</v>
      </c>
      <c r="E43" s="18">
        <f t="shared" si="0"/>
        <v>334.08333333333331</v>
      </c>
      <c r="F43" s="18">
        <f t="shared" si="0"/>
        <v>292.41666666666669</v>
      </c>
      <c r="G43" s="18">
        <f t="shared" si="0"/>
        <v>271.58333333333331</v>
      </c>
      <c r="H43" s="18">
        <f t="shared" si="0"/>
        <v>259.08333333333331</v>
      </c>
      <c r="I43" s="18">
        <f t="shared" si="0"/>
        <v>250.75</v>
      </c>
      <c r="J43" s="18">
        <f t="shared" si="0"/>
        <v>242.41666666666666</v>
      </c>
      <c r="K43" s="18">
        <f t="shared" si="0"/>
        <v>229.91666666666666</v>
      </c>
      <c r="L43" s="18">
        <f t="shared" si="0"/>
        <v>209.08333333333334</v>
      </c>
      <c r="M43" s="18">
        <f t="shared" si="0"/>
        <v>167.41666666666669</v>
      </c>
      <c r="N43" s="18">
        <f t="shared" si="0"/>
        <v>146.58333333333334</v>
      </c>
      <c r="O43" s="36">
        <f t="shared" si="0"/>
        <v>125.75</v>
      </c>
    </row>
    <row r="44" spans="2:15" ht="15" customHeight="1" x14ac:dyDescent="0.45">
      <c r="B44" s="24">
        <v>0.01</v>
      </c>
      <c r="C44" s="17">
        <f t="shared" si="0"/>
        <v>372.15</v>
      </c>
      <c r="D44" s="18">
        <f t="shared" si="0"/>
        <v>351.31666666666666</v>
      </c>
      <c r="E44" s="18">
        <f t="shared" si="0"/>
        <v>330.48333333333335</v>
      </c>
      <c r="F44" s="18">
        <f t="shared" si="0"/>
        <v>288.81666666666666</v>
      </c>
      <c r="G44" s="18">
        <f t="shared" si="0"/>
        <v>267.98333333333335</v>
      </c>
      <c r="H44" s="18">
        <f t="shared" si="0"/>
        <v>255.48333333333335</v>
      </c>
      <c r="I44" s="18">
        <f t="shared" si="0"/>
        <v>247.15</v>
      </c>
      <c r="J44" s="18">
        <f t="shared" si="0"/>
        <v>238.81666666666666</v>
      </c>
      <c r="K44" s="18">
        <f t="shared" si="0"/>
        <v>226.31666666666666</v>
      </c>
      <c r="L44" s="18">
        <f t="shared" si="0"/>
        <v>205.48333333333335</v>
      </c>
      <c r="M44" s="18">
        <f t="shared" si="0"/>
        <v>163.81666666666666</v>
      </c>
      <c r="N44" s="18">
        <f t="shared" si="0"/>
        <v>142.98333333333335</v>
      </c>
      <c r="O44" s="36">
        <f t="shared" si="0"/>
        <v>122.15</v>
      </c>
    </row>
    <row r="45" spans="2:15" ht="15" customHeight="1" x14ac:dyDescent="0.45">
      <c r="B45" s="24">
        <v>0</v>
      </c>
      <c r="C45" s="17">
        <f t="shared" ref="C45:H51" si="1">$I$45+$C$21*$B45/100-($C$21-$D$9)/12*C$38</f>
        <v>371.25</v>
      </c>
      <c r="D45" s="18">
        <f t="shared" si="1"/>
        <v>350.41666666666663</v>
      </c>
      <c r="E45" s="18">
        <f t="shared" si="1"/>
        <v>329.58333333333331</v>
      </c>
      <c r="F45" s="18">
        <f t="shared" si="1"/>
        <v>287.91666666666669</v>
      </c>
      <c r="G45" s="18">
        <f t="shared" si="1"/>
        <v>267.08333333333331</v>
      </c>
      <c r="H45" s="18">
        <f t="shared" si="1"/>
        <v>254.58333333333334</v>
      </c>
      <c r="I45" s="37">
        <f>F26</f>
        <v>246.25</v>
      </c>
      <c r="J45" s="18">
        <f t="shared" ref="J45:O51" si="2">$I$45+$C$21*$B45/100-($C$21-$D$9)/12*J$38</f>
        <v>237.91666666666666</v>
      </c>
      <c r="K45" s="18">
        <f t="shared" si="2"/>
        <v>225.41666666666666</v>
      </c>
      <c r="L45" s="18">
        <f t="shared" si="2"/>
        <v>204.58333333333334</v>
      </c>
      <c r="M45" s="18">
        <f t="shared" si="2"/>
        <v>162.91666666666669</v>
      </c>
      <c r="N45" s="18">
        <f t="shared" si="2"/>
        <v>142.08333333333334</v>
      </c>
      <c r="O45" s="36">
        <f t="shared" si="2"/>
        <v>121.25</v>
      </c>
    </row>
    <row r="46" spans="2:15" ht="15" customHeight="1" x14ac:dyDescent="0.45">
      <c r="B46" s="24">
        <v>-0.01</v>
      </c>
      <c r="C46" s="17">
        <f t="shared" si="1"/>
        <v>370.35</v>
      </c>
      <c r="D46" s="18">
        <f t="shared" si="1"/>
        <v>349.51666666666665</v>
      </c>
      <c r="E46" s="18">
        <f t="shared" si="1"/>
        <v>328.68333333333334</v>
      </c>
      <c r="F46" s="18">
        <f t="shared" si="1"/>
        <v>287.01666666666665</v>
      </c>
      <c r="G46" s="18">
        <f t="shared" si="1"/>
        <v>266.18333333333334</v>
      </c>
      <c r="H46" s="18">
        <f t="shared" si="1"/>
        <v>253.68333333333334</v>
      </c>
      <c r="I46" s="18">
        <f t="shared" ref="I46:I51" si="3">$I$45+$C$21*$B46/100-($C$21-$D$9)/12*I$38</f>
        <v>245.35</v>
      </c>
      <c r="J46" s="18">
        <f t="shared" si="2"/>
        <v>237.01666666666665</v>
      </c>
      <c r="K46" s="18">
        <f t="shared" si="2"/>
        <v>224.51666666666665</v>
      </c>
      <c r="L46" s="18">
        <f t="shared" si="2"/>
        <v>203.68333333333334</v>
      </c>
      <c r="M46" s="18">
        <f t="shared" si="2"/>
        <v>162.01666666666665</v>
      </c>
      <c r="N46" s="18">
        <f t="shared" si="2"/>
        <v>141.18333333333334</v>
      </c>
      <c r="O46" s="36">
        <f t="shared" si="2"/>
        <v>120.35</v>
      </c>
    </row>
    <row r="47" spans="2:15" ht="15" customHeight="1" x14ac:dyDescent="0.45">
      <c r="B47" s="24">
        <v>-0.05</v>
      </c>
      <c r="C47" s="17">
        <f t="shared" si="1"/>
        <v>366.75</v>
      </c>
      <c r="D47" s="18">
        <f t="shared" si="1"/>
        <v>345.91666666666663</v>
      </c>
      <c r="E47" s="18">
        <f t="shared" si="1"/>
        <v>325.08333333333331</v>
      </c>
      <c r="F47" s="18">
        <f t="shared" si="1"/>
        <v>283.41666666666669</v>
      </c>
      <c r="G47" s="18">
        <f t="shared" si="1"/>
        <v>262.58333333333331</v>
      </c>
      <c r="H47" s="18">
        <f t="shared" si="1"/>
        <v>250.08333333333334</v>
      </c>
      <c r="I47" s="18">
        <f t="shared" si="3"/>
        <v>241.75</v>
      </c>
      <c r="J47" s="18">
        <f t="shared" si="2"/>
        <v>233.41666666666666</v>
      </c>
      <c r="K47" s="18">
        <f t="shared" si="2"/>
        <v>220.91666666666666</v>
      </c>
      <c r="L47" s="18">
        <f t="shared" si="2"/>
        <v>200.08333333333334</v>
      </c>
      <c r="M47" s="18">
        <f t="shared" si="2"/>
        <v>158.41666666666669</v>
      </c>
      <c r="N47" s="18">
        <f t="shared" si="2"/>
        <v>137.58333333333334</v>
      </c>
      <c r="O47" s="36">
        <f t="shared" si="2"/>
        <v>116.75</v>
      </c>
    </row>
    <row r="48" spans="2:15" ht="15" customHeight="1" x14ac:dyDescent="0.45">
      <c r="B48" s="24">
        <v>-0.1</v>
      </c>
      <c r="C48" s="17">
        <f t="shared" si="1"/>
        <v>362.25</v>
      </c>
      <c r="D48" s="18">
        <f t="shared" si="1"/>
        <v>341.41666666666663</v>
      </c>
      <c r="E48" s="18">
        <f t="shared" si="1"/>
        <v>320.58333333333331</v>
      </c>
      <c r="F48" s="18">
        <f t="shared" si="1"/>
        <v>278.91666666666669</v>
      </c>
      <c r="G48" s="18">
        <f t="shared" si="1"/>
        <v>258.08333333333331</v>
      </c>
      <c r="H48" s="18">
        <f t="shared" si="1"/>
        <v>245.58333333333334</v>
      </c>
      <c r="I48" s="18">
        <f t="shared" si="3"/>
        <v>237.25</v>
      </c>
      <c r="J48" s="18">
        <f t="shared" si="2"/>
        <v>228.91666666666666</v>
      </c>
      <c r="K48" s="18">
        <f t="shared" si="2"/>
        <v>216.41666666666666</v>
      </c>
      <c r="L48" s="18">
        <f t="shared" si="2"/>
        <v>195.58333333333334</v>
      </c>
      <c r="M48" s="18">
        <f t="shared" si="2"/>
        <v>153.91666666666669</v>
      </c>
      <c r="N48" s="18">
        <f t="shared" si="2"/>
        <v>133.08333333333334</v>
      </c>
      <c r="O48" s="36">
        <f t="shared" si="2"/>
        <v>112.25</v>
      </c>
    </row>
    <row r="49" spans="2:15" ht="15" customHeight="1" x14ac:dyDescent="0.45">
      <c r="B49" s="24">
        <v>-0.5</v>
      </c>
      <c r="C49" s="17">
        <f t="shared" si="1"/>
        <v>326.25</v>
      </c>
      <c r="D49" s="18">
        <f t="shared" si="1"/>
        <v>305.41666666666663</v>
      </c>
      <c r="E49" s="18">
        <f t="shared" si="1"/>
        <v>284.58333333333331</v>
      </c>
      <c r="F49" s="18">
        <f t="shared" si="1"/>
        <v>242.91666666666666</v>
      </c>
      <c r="G49" s="18">
        <f t="shared" si="1"/>
        <v>222.08333333333334</v>
      </c>
      <c r="H49" s="18">
        <f t="shared" si="1"/>
        <v>209.58333333333334</v>
      </c>
      <c r="I49" s="18">
        <f t="shared" si="3"/>
        <v>201.25</v>
      </c>
      <c r="J49" s="18">
        <f t="shared" si="2"/>
        <v>192.91666666666666</v>
      </c>
      <c r="K49" s="18">
        <f t="shared" si="2"/>
        <v>180.41666666666666</v>
      </c>
      <c r="L49" s="18">
        <f t="shared" si="2"/>
        <v>159.58333333333334</v>
      </c>
      <c r="M49" s="18">
        <f t="shared" si="2"/>
        <v>117.91666666666667</v>
      </c>
      <c r="N49" s="18">
        <f t="shared" si="2"/>
        <v>97.083333333333343</v>
      </c>
      <c r="O49" s="36">
        <f t="shared" si="2"/>
        <v>76.25</v>
      </c>
    </row>
    <row r="50" spans="2:15" ht="15" customHeight="1" x14ac:dyDescent="0.45">
      <c r="B50" s="24">
        <v>-1</v>
      </c>
      <c r="C50" s="17">
        <f t="shared" si="1"/>
        <v>281.25</v>
      </c>
      <c r="D50" s="18">
        <f t="shared" si="1"/>
        <v>260.41666666666663</v>
      </c>
      <c r="E50" s="18">
        <f t="shared" si="1"/>
        <v>239.58333333333331</v>
      </c>
      <c r="F50" s="18">
        <f t="shared" si="1"/>
        <v>197.91666666666666</v>
      </c>
      <c r="G50" s="18">
        <f t="shared" si="1"/>
        <v>177.08333333333334</v>
      </c>
      <c r="H50" s="18">
        <f t="shared" si="1"/>
        <v>164.58333333333334</v>
      </c>
      <c r="I50" s="18">
        <f t="shared" si="3"/>
        <v>156.25</v>
      </c>
      <c r="J50" s="18">
        <f t="shared" si="2"/>
        <v>147.91666666666666</v>
      </c>
      <c r="K50" s="18">
        <f t="shared" si="2"/>
        <v>135.41666666666666</v>
      </c>
      <c r="L50" s="18">
        <f t="shared" si="2"/>
        <v>114.58333333333334</v>
      </c>
      <c r="M50" s="18">
        <f t="shared" si="2"/>
        <v>72.916666666666671</v>
      </c>
      <c r="N50" s="18">
        <f t="shared" si="2"/>
        <v>52.083333333333343</v>
      </c>
      <c r="O50" s="36">
        <f t="shared" si="2"/>
        <v>31.25</v>
      </c>
    </row>
    <row r="51" spans="2:15" ht="15" customHeight="1" thickBot="1" x14ac:dyDescent="0.5">
      <c r="B51" s="25">
        <v>-5</v>
      </c>
      <c r="C51" s="19">
        <f t="shared" si="1"/>
        <v>-78.75</v>
      </c>
      <c r="D51" s="20">
        <f t="shared" si="1"/>
        <v>-99.583333333333343</v>
      </c>
      <c r="E51" s="20">
        <f t="shared" si="1"/>
        <v>-120.41666666666667</v>
      </c>
      <c r="F51" s="20">
        <f t="shared" si="1"/>
        <v>-162.08333333333334</v>
      </c>
      <c r="G51" s="20">
        <f t="shared" si="1"/>
        <v>-182.91666666666666</v>
      </c>
      <c r="H51" s="20">
        <f t="shared" si="1"/>
        <v>-195.41666666666666</v>
      </c>
      <c r="I51" s="20">
        <f t="shared" si="3"/>
        <v>-203.75</v>
      </c>
      <c r="J51" s="20">
        <f t="shared" si="2"/>
        <v>-212.08333333333334</v>
      </c>
      <c r="K51" s="20">
        <f t="shared" si="2"/>
        <v>-224.58333333333334</v>
      </c>
      <c r="L51" s="20">
        <f t="shared" si="2"/>
        <v>-245.41666666666666</v>
      </c>
      <c r="M51" s="20">
        <f t="shared" si="2"/>
        <v>-287.08333333333331</v>
      </c>
      <c r="N51" s="20">
        <f t="shared" si="2"/>
        <v>-307.91666666666663</v>
      </c>
      <c r="O51" s="38">
        <f t="shared" si="2"/>
        <v>-328.75</v>
      </c>
    </row>
    <row r="52" spans="2:15" ht="15" customHeight="1" x14ac:dyDescent="0.7"/>
  </sheetData>
  <phoneticPr fontId="1"/>
  <conditionalFormatting sqref="D31:D32 C39:O44 C45:H51 I46:O51 J45:O45 D34:D35">
    <cfRule type="cellIs" dxfId="3" priority="1" operator="lessThan">
      <formula>$D$34</formula>
    </cfRule>
    <cfRule type="cellIs" dxfId="2" priority="3" operator="between">
      <formula>$D$33</formula>
      <formula>$D$34</formula>
    </cfRule>
    <cfRule type="cellIs" dxfId="1" priority="4" operator="between">
      <formula>$D$33</formula>
      <formula>$D$32</formula>
    </cfRule>
    <cfRule type="cellIs" dxfId="0" priority="5" operator="greaterThan">
      <formula>$D$32</formula>
    </cfRule>
  </conditionalFormatting>
  <pageMargins left="0.7" right="0.7" top="0.75" bottom="0.75" header="0.3" footer="0.3"/>
  <pageSetup paperSize="9" orientation="portrait" r:id="rId1"/>
  <ignoredErrors>
    <ignoredError sqref="I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経常収支感度分析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2021-07-08T04:03:12Z</dcterms:created>
  <dcterms:modified xsi:type="dcterms:W3CDTF">2021-08-01T11:41:13Z</dcterms:modified>
</cp:coreProperties>
</file>