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66925"/>
  <xr:revisionPtr revIDLastSave="3" documentId="8_{E4E96E68-F2DD-47C3-83C6-7B86A68AE7A8}" xr6:coauthVersionLast="47" xr6:coauthVersionMax="47" xr10:uidLastSave="{F424D4D7-8855-4DAA-807D-D7590EAD2DE8}"/>
  <bookViews>
    <workbookView xWindow="-98" yWindow="-98" windowWidth="20715" windowHeight="13276" xr2:uid="{68E2C076-72C9-4123-A12C-10F250F0AE54}"/>
  </bookViews>
  <sheets>
    <sheet name="回収期間法-不定額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4" l="1"/>
  <c r="G39" i="4" s="1"/>
  <c r="C76" i="4" s="1"/>
  <c r="J39" i="4"/>
  <c r="J40" i="4"/>
  <c r="D39" i="4"/>
  <c r="I14" i="4" l="1"/>
  <c r="I30" i="4"/>
  <c r="I27" i="4"/>
  <c r="I28" i="4" s="1"/>
  <c r="I29" i="4" s="1"/>
  <c r="D21" i="4"/>
  <c r="D22" i="4" s="1"/>
  <c r="D23" i="4" s="1"/>
  <c r="I17" i="4"/>
  <c r="H17" i="4"/>
  <c r="G17" i="4"/>
  <c r="F17" i="4"/>
  <c r="E17" i="4"/>
  <c r="I15" i="4"/>
  <c r="H14" i="4"/>
  <c r="H15" i="4" s="1"/>
  <c r="G14" i="4"/>
  <c r="G15" i="4" s="1"/>
  <c r="F14" i="4"/>
  <c r="F15" i="4" s="1"/>
  <c r="E14" i="4"/>
  <c r="E15" i="4" s="1"/>
  <c r="H30" i="4" l="1"/>
  <c r="D30" i="4"/>
  <c r="E30" i="4"/>
  <c r="F30" i="4"/>
  <c r="G30" i="4"/>
  <c r="D31" i="4" l="1"/>
  <c r="D70" i="4" s="1"/>
  <c r="D78" i="4" s="1"/>
  <c r="E31" i="4" l="1"/>
  <c r="D71" i="4" l="1"/>
  <c r="F31" i="4"/>
  <c r="D72" i="4" s="1"/>
  <c r="G31" i="4" l="1"/>
  <c r="D73" i="4" l="1"/>
  <c r="H31" i="4"/>
  <c r="D74" i="4" s="1"/>
  <c r="I31" i="4" l="1"/>
  <c r="D75" i="4" l="1"/>
  <c r="D76" i="4" s="1"/>
  <c r="E41" i="4" l="1" a="1"/>
  <c r="E41" i="4" s="1"/>
  <c r="E40" i="4" a="1"/>
  <c r="E40" i="4" s="1"/>
  <c r="B77" i="4" l="1"/>
  <c r="C77" i="4" l="1"/>
  <c r="C78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<sst xmlns="http://schemas.openxmlformats.org/spreadsheetml/2006/main" count="72" uniqueCount="56">
  <si>
    <t>サンプル_単純例</t>
    <rPh sb="5" eb="7">
      <t>タンジュン</t>
    </rPh>
    <rPh sb="7" eb="8">
      <t>レイ</t>
    </rPh>
    <phoneticPr fontId="3"/>
  </si>
  <si>
    <t>百万円</t>
    <rPh sb="0" eb="3">
      <t>ヒャクマンエン</t>
    </rPh>
    <phoneticPr fontId="3"/>
  </si>
  <si>
    <t>入力</t>
    <rPh sb="0" eb="2">
      <t>ニュウリョク</t>
    </rPh>
    <phoneticPr fontId="3"/>
  </si>
  <si>
    <t>投資意思決定</t>
    <rPh sb="0" eb="6">
      <t>トウシイシケッテイ</t>
    </rPh>
    <phoneticPr fontId="3"/>
  </si>
  <si>
    <t>０年度</t>
    <rPh sb="1" eb="3">
      <t>ネンド</t>
    </rPh>
    <phoneticPr fontId="2"/>
  </si>
  <si>
    <t>１年度</t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</si>
  <si>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</si>
  <si>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</si>
  <si>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</si>
  <si>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</si>
  <si>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初期投資</t>
    <rPh sb="0" eb="4">
      <t>ショキトウシ</t>
    </rPh>
    <phoneticPr fontId="2"/>
  </si>
  <si>
    <t>正味キャッシュフロー</t>
    <rPh sb="0" eb="2">
      <t>ショウミ</t>
    </rPh>
    <phoneticPr fontId="2"/>
  </si>
  <si>
    <t>従来設備の売却/廃棄</t>
    <rPh sb="0" eb="4">
      <t>ジュウライセツビ</t>
    </rPh>
    <rPh sb="5" eb="7">
      <t>バイキャク</t>
    </rPh>
    <rPh sb="8" eb="10">
      <t>ハイキ</t>
    </rPh>
    <phoneticPr fontId="2"/>
  </si>
  <si>
    <t>%</t>
    <phoneticPr fontId="2"/>
  </si>
  <si>
    <t>営業CF</t>
    <rPh sb="0" eb="2">
      <t>エイギョウ</t>
    </rPh>
    <phoneticPr fontId="2"/>
  </si>
  <si>
    <t>営業CFにかかる法人税率</t>
    <rPh sb="0" eb="2">
      <t>エイギョウ</t>
    </rPh>
    <rPh sb="8" eb="11">
      <t>ホウジンゼイ</t>
    </rPh>
    <rPh sb="11" eb="12">
      <t>リツ</t>
    </rPh>
    <phoneticPr fontId="2"/>
  </si>
  <si>
    <t>追加投資</t>
    <rPh sb="0" eb="4">
      <t>ツイカトウシ</t>
    </rPh>
    <phoneticPr fontId="2"/>
  </si>
  <si>
    <t>減価償却費</t>
    <rPh sb="0" eb="5">
      <t>ゲンカショウキャクヒ</t>
    </rPh>
    <phoneticPr fontId="2"/>
  </si>
  <si>
    <t>新規設備の売却/廃棄</t>
    <rPh sb="0" eb="2">
      <t>シンキ</t>
    </rPh>
    <rPh sb="2" eb="4">
      <t>セツビ</t>
    </rPh>
    <rPh sb="5" eb="7">
      <t>バイキャク</t>
    </rPh>
    <rPh sb="8" eb="10">
      <t>ハイキ</t>
    </rPh>
    <phoneticPr fontId="2"/>
  </si>
  <si>
    <t>従来設備の売却/廃棄にかかる資産税率</t>
    <rPh sb="0" eb="4">
      <t>ジュウライセツビ</t>
    </rPh>
    <rPh sb="5" eb="7">
      <t>バイキャク</t>
    </rPh>
    <rPh sb="8" eb="10">
      <t>ハイキ</t>
    </rPh>
    <rPh sb="14" eb="16">
      <t>シサン</t>
    </rPh>
    <rPh sb="16" eb="18">
      <t>ゼイリツ</t>
    </rPh>
    <phoneticPr fontId="2"/>
  </si>
  <si>
    <t>新規設備の売却/廃棄にかかる資産税率</t>
    <rPh sb="0" eb="4">
      <t>シンキセツビ</t>
    </rPh>
    <rPh sb="5" eb="7">
      <t>バイキャク</t>
    </rPh>
    <rPh sb="8" eb="10">
      <t>ハイキ</t>
    </rPh>
    <rPh sb="14" eb="16">
      <t>シサン</t>
    </rPh>
    <rPh sb="16" eb="18">
      <t>ゼイリツ</t>
    </rPh>
    <phoneticPr fontId="2"/>
  </si>
  <si>
    <t xml:space="preserve"> 法人税</t>
    <rPh sb="1" eb="4">
      <t>ホウジンゼイ</t>
    </rPh>
    <phoneticPr fontId="2"/>
  </si>
  <si>
    <t xml:space="preserve"> 税引後正味CF</t>
    <rPh sb="1" eb="4">
      <t>ゼイビキゴ</t>
    </rPh>
    <rPh sb="4" eb="6">
      <t>ショウミ</t>
    </rPh>
    <phoneticPr fontId="2"/>
  </si>
  <si>
    <t xml:space="preserve"> 税引後営業CF</t>
    <rPh sb="1" eb="4">
      <t>ゼイビキゴ</t>
    </rPh>
    <rPh sb="4" eb="6">
      <t>エイギョウ</t>
    </rPh>
    <phoneticPr fontId="2"/>
  </si>
  <si>
    <t xml:space="preserve"> タックスシールド</t>
    <phoneticPr fontId="2"/>
  </si>
  <si>
    <t xml:space="preserve"> 新規設備の未償却残</t>
    <rPh sb="1" eb="5">
      <t>シンキセツビ</t>
    </rPh>
    <rPh sb="6" eb="7">
      <t>ミ</t>
    </rPh>
    <rPh sb="7" eb="10">
      <t>ショウキャクザン</t>
    </rPh>
    <phoneticPr fontId="2"/>
  </si>
  <si>
    <t xml:space="preserve"> 売却/廃棄損益</t>
    <rPh sb="1" eb="3">
      <t>バイキャク</t>
    </rPh>
    <rPh sb="4" eb="6">
      <t>ハイキ</t>
    </rPh>
    <rPh sb="6" eb="8">
      <t>ソンエキ</t>
    </rPh>
    <phoneticPr fontId="2"/>
  </si>
  <si>
    <t>資産税</t>
    <rPh sb="0" eb="2">
      <t>シサン</t>
    </rPh>
    <rPh sb="2" eb="3">
      <t>ゼイ</t>
    </rPh>
    <phoneticPr fontId="2"/>
  </si>
  <si>
    <t xml:space="preserve"> 資産税</t>
    <rPh sb="1" eb="4">
      <t>シサンゼイ</t>
    </rPh>
    <phoneticPr fontId="2"/>
  </si>
  <si>
    <t>累積キャッシュフロー</t>
    <rPh sb="0" eb="2">
      <t>ルイセキ</t>
    </rPh>
    <phoneticPr fontId="2"/>
  </si>
  <si>
    <t>グラフ</t>
    <phoneticPr fontId="2"/>
  </si>
  <si>
    <t>●グラフ元</t>
    <rPh sb="4" eb="5">
      <t>モト</t>
    </rPh>
    <phoneticPr fontId="2"/>
  </si>
  <si>
    <t>追加運転資金投資</t>
    <rPh sb="0" eb="2">
      <t>ツイカ</t>
    </rPh>
    <rPh sb="2" eb="4">
      <t>ウンテン</t>
    </rPh>
    <rPh sb="4" eb="6">
      <t>シキン</t>
    </rPh>
    <rPh sb="6" eb="8">
      <t>トウシ</t>
    </rPh>
    <phoneticPr fontId="2"/>
  </si>
  <si>
    <t>運転資金投資</t>
    <rPh sb="0" eb="2">
      <t>ウンテン</t>
    </rPh>
    <rPh sb="2" eb="4">
      <t>シキン</t>
    </rPh>
    <rPh sb="4" eb="6">
      <t>トウシ</t>
    </rPh>
    <phoneticPr fontId="2"/>
  </si>
  <si>
    <t xml:space="preserve"> 売却/廃棄支出</t>
    <rPh sb="1" eb="3">
      <t>バイキャク</t>
    </rPh>
    <rPh sb="4" eb="6">
      <t>ハイキ</t>
    </rPh>
    <rPh sb="6" eb="8">
      <t>シシュツ</t>
    </rPh>
    <phoneticPr fontId="2"/>
  </si>
  <si>
    <t>→</t>
    <phoneticPr fontId="2"/>
  </si>
  <si>
    <t>年</t>
    <rPh sb="0" eb="1">
      <t>ネン</t>
    </rPh>
    <phoneticPr fontId="2"/>
  </si>
  <si>
    <t>か月</t>
    <rPh sb="1" eb="2">
      <t>ゲツ</t>
    </rPh>
    <phoneticPr fontId="2"/>
  </si>
  <si>
    <t>ラベル</t>
    <phoneticPr fontId="2"/>
  </si>
  <si>
    <t>x軸</t>
    <rPh sb="1" eb="2">
      <t>ジク</t>
    </rPh>
    <phoneticPr fontId="2"/>
  </si>
  <si>
    <t>回収期間計算</t>
    <rPh sb="0" eb="6">
      <t>カイシュウキカンケイサン</t>
    </rPh>
    <phoneticPr fontId="2"/>
  </si>
  <si>
    <t>回収期間法 - 不定額回収</t>
    <rPh sb="0" eb="5">
      <t>カイシュウキカンホウ</t>
    </rPh>
    <rPh sb="8" eb="11">
      <t>フテイガク</t>
    </rPh>
    <rPh sb="11" eb="13">
      <t>カイシュウ</t>
    </rPh>
    <phoneticPr fontId="3"/>
  </si>
  <si>
    <t>プラ転期NCF</t>
    <rPh sb="2" eb="3">
      <t>テン</t>
    </rPh>
    <rPh sb="3" eb="4">
      <t>キ</t>
    </rPh>
    <phoneticPr fontId="2"/>
  </si>
  <si>
    <t>（端数切上）</t>
    <rPh sb="1" eb="3">
      <t>ハスウ</t>
    </rPh>
    <rPh sb="3" eb="5">
      <t>キリアゲ</t>
    </rPh>
    <phoneticPr fontId="2"/>
  </si>
  <si>
    <t>ｙ軸</t>
    <rPh sb="1" eb="2">
      <t>ジク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</si>
  <si>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</si>
  <si>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</si>
  <si>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</si>
  <si>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</si>
  <si>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</si>
  <si>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*</t>
    <phoneticPr fontId="2"/>
  </si>
  <si>
    <t>集計要素</t>
    <rPh sb="0" eb="4">
      <t>シュウケイヨウソ</t>
    </rPh>
    <phoneticPr fontId="2"/>
  </si>
  <si>
    <t>**</t>
    <phoneticPr fontId="2"/>
  </si>
  <si>
    <t>***</t>
    <phoneticPr fontId="2"/>
  </si>
  <si>
    <t>最終マイナス累積NCF</t>
    <rPh sb="0" eb="2">
      <t>サイシュウ</t>
    </rPh>
    <rPh sb="6" eb="8">
      <t>ルイセキ</t>
    </rPh>
    <phoneticPr fontId="2"/>
  </si>
  <si>
    <t>マイナス累積NCF期間</t>
    <rPh sb="4" eb="6">
      <t>ルイセキ</t>
    </rPh>
    <rPh sb="9" eb="11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</si>
</sst>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;[Red]\-#,##0\ "/>
    <numFmt numFmtId="179" formatCode="#,##0.00_ ;[Red]\-#,##0.00\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2" borderId="0" xfId="0" applyFont="1" applyFill="1" applyAlignment="1"/>
    <xf numFmtId="0" fontId="4" fillId="0" borderId="0" xfId="0" applyFont="1">
      <alignment vertical="center"/>
    </xf>
    <xf numFmtId="0" fontId="5" fillId="2" borderId="0" xfId="0" applyFont="1" applyFill="1" applyAlignment="1"/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7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14" xfId="0" applyFont="1" applyFill="1" applyBorder="1">
      <alignment vertical="center"/>
    </xf>
    <xf numFmtId="176" fontId="6" fillId="3" borderId="9" xfId="1" applyNumberFormat="1" applyFont="1" applyFill="1" applyBorder="1">
      <alignment vertical="center"/>
    </xf>
    <xf numFmtId="176" fontId="6" fillId="3" borderId="12" xfId="1" applyNumberFormat="1" applyFont="1" applyFill="1" applyBorder="1">
      <alignment vertical="center"/>
    </xf>
    <xf numFmtId="176" fontId="6" fillId="3" borderId="15" xfId="1" applyNumberFormat="1" applyFont="1" applyFill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right" vertical="center"/>
    </xf>
    <xf numFmtId="177" fontId="4" fillId="0" borderId="6" xfId="1" applyNumberFormat="1" applyFont="1" applyBorder="1">
      <alignment vertical="center"/>
    </xf>
    <xf numFmtId="177" fontId="8" fillId="3" borderId="5" xfId="1" applyNumberFormat="1" applyFont="1" applyFill="1" applyBorder="1">
      <alignment vertical="center"/>
    </xf>
    <xf numFmtId="177" fontId="4" fillId="0" borderId="0" xfId="1" applyNumberFormat="1" applyFont="1">
      <alignment vertical="center"/>
    </xf>
    <xf numFmtId="177" fontId="4" fillId="0" borderId="0" xfId="1" applyNumberFormat="1" applyFont="1" applyBorder="1">
      <alignment vertical="center"/>
    </xf>
    <xf numFmtId="177" fontId="8" fillId="3" borderId="7" xfId="1" applyNumberFormat="1" applyFont="1" applyFill="1" applyBorder="1">
      <alignment vertical="center"/>
    </xf>
    <xf numFmtId="177" fontId="8" fillId="3" borderId="14" xfId="1" applyNumberFormat="1" applyFont="1" applyFill="1" applyBorder="1">
      <alignment vertical="center"/>
    </xf>
    <xf numFmtId="177" fontId="8" fillId="3" borderId="8" xfId="1" applyNumberFormat="1" applyFont="1" applyFill="1" applyBorder="1">
      <alignment vertical="center"/>
    </xf>
    <xf numFmtId="177" fontId="7" fillId="0" borderId="0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177" fontId="6" fillId="3" borderId="7" xfId="1" applyNumberFormat="1" applyFont="1" applyFill="1" applyBorder="1">
      <alignment vertical="center"/>
    </xf>
    <xf numFmtId="177" fontId="6" fillId="3" borderId="14" xfId="1" applyNumberFormat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7" fontId="7" fillId="0" borderId="10" xfId="1" applyNumberFormat="1" applyFont="1" applyBorder="1">
      <alignment vertical="center"/>
    </xf>
    <xf numFmtId="177" fontId="4" fillId="0" borderId="10" xfId="1" applyNumberFormat="1" applyFont="1" applyBorder="1">
      <alignment vertical="center"/>
    </xf>
    <xf numFmtId="177" fontId="7" fillId="0" borderId="6" xfId="1" applyNumberFormat="1" applyFont="1" applyBorder="1">
      <alignment vertical="center"/>
    </xf>
    <xf numFmtId="177" fontId="6" fillId="3" borderId="11" xfId="1" applyNumberFormat="1" applyFont="1" applyFill="1" applyBorder="1">
      <alignment vertical="center"/>
    </xf>
    <xf numFmtId="177" fontId="6" fillId="3" borderId="12" xfId="1" applyNumberFormat="1" applyFont="1" applyFill="1" applyBorder="1">
      <alignment vertical="center"/>
    </xf>
    <xf numFmtId="177" fontId="6" fillId="3" borderId="13" xfId="1" applyNumberFormat="1" applyFont="1" applyFill="1" applyBorder="1">
      <alignment vertical="center"/>
    </xf>
    <xf numFmtId="177" fontId="9" fillId="0" borderId="6" xfId="1" applyNumberFormat="1" applyFont="1" applyFill="1" applyBorder="1">
      <alignment vertical="center"/>
    </xf>
    <xf numFmtId="177" fontId="7" fillId="0" borderId="2" xfId="1" applyNumberFormat="1" applyFont="1" applyBorder="1">
      <alignment vertical="center"/>
    </xf>
    <xf numFmtId="177" fontId="4" fillId="0" borderId="3" xfId="1" applyNumberFormat="1" applyFont="1" applyBorder="1">
      <alignment vertical="center"/>
    </xf>
    <xf numFmtId="177" fontId="7" fillId="0" borderId="3" xfId="1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2" xfId="0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7" fontId="4" fillId="0" borderId="16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6" xfId="0" applyNumberFormat="1" applyFont="1" applyBorder="1">
      <alignment vertical="center"/>
    </xf>
    <xf numFmtId="40" fontId="4" fillId="0" borderId="5" xfId="1" applyNumberFormat="1" applyFont="1" applyBorder="1">
      <alignment vertical="center"/>
    </xf>
    <xf numFmtId="177" fontId="6" fillId="0" borderId="0" xfId="0" applyNumberFormat="1" applyFont="1">
      <alignment vertical="center"/>
    </xf>
    <xf numFmtId="177" fontId="6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</cellXfs>
  <cellStyles count="4">
    <cellStyle name="桁区切り" xfId="1" builtinId="6"/>
    <cellStyle name="桁区切り 2" xfId="3" xr:uid="{D1E94E73-4E06-46D4-91A6-66A927AF8370}"/>
    <cellStyle name="標準" xfId="0" builtinId="0"/>
    <cellStyle name="標準 2" xfId="2" xr:uid="{9C8304D8-48D8-410C-B73D-FF8600BF0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1"/>
              <a:t>回収期間法 </a:t>
            </a:r>
            <a:r>
              <a:rPr lang="en-US" altLang="ja-JP" sz="1400" b="1"/>
              <a:t>- </a:t>
            </a:r>
            <a:r>
              <a:rPr lang="ja-JP" altLang="en-US" sz="1400" b="1"/>
              <a:t>不定額回収</a:t>
            </a:r>
            <a:endParaRPr lang="en-US" altLang="ja-JP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31885964912282"/>
          <c:y val="0.10052264957264956"/>
          <c:w val="0.87925716374269014"/>
          <c:h val="0.762925762045231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A8-4202-A278-496996E85E50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A8-4202-A278-496996E85E50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A8-4202-A278-496996E85E50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A8-4202-A278-496996E85E50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A8-4202-A278-496996E85E50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A8-4202-A278-496996E85E50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5BA8-4202-A278-496996E85E50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bg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BA8-4202-A278-496996E85E5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BA8-4202-A278-496996E85E50}"/>
              </c:ext>
            </c:extLst>
          </c:dPt>
          <c:dLbls>
            <c:dLbl>
              <c:idx val="0"/>
              <c:layout>
                <c:manualLayout>
                  <c:x val="-1.7019783892826727E-17"/>
                  <c:y val="3.1219272369714848E-2"/>
                </c:manualLayout>
              </c:layout>
              <c:tx>
                <c:rich>
                  <a:bodyPr/>
                  <a:lstStyle/>
                  <a:p>
                    <a:fld id="{D90F69CE-613F-4561-B0FA-7C36562320AD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F61B2670-6B87-404F-9B2A-38E351914E0E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BA8-4202-A278-496996E85E50}"/>
                </c:ext>
              </c:extLst>
            </c:dLbl>
            <c:dLbl>
              <c:idx val="1"/>
              <c:layout>
                <c:manualLayout>
                  <c:x val="-1.8567251461988645E-3"/>
                  <c:y val="2.8097345132743364E-2"/>
                </c:manualLayout>
              </c:layout>
              <c:tx>
                <c:rich>
                  <a:bodyPr/>
                  <a:lstStyle/>
                  <a:p>
                    <a:fld id="{2503743A-A79B-4A4C-A8E1-073FD577DAB0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5BFBC4FF-7700-4DEB-84FE-17E355F79F24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BA8-4202-A278-496996E85E50}"/>
                </c:ext>
              </c:extLst>
            </c:dLbl>
            <c:dLbl>
              <c:idx val="2"/>
              <c:layout>
                <c:manualLayout>
                  <c:x val="0"/>
                  <c:y val="1.8731563421828908E-2"/>
                </c:manualLayout>
              </c:layout>
              <c:tx>
                <c:rich>
                  <a:bodyPr/>
                  <a:lstStyle/>
                  <a:p>
                    <a:fld id="{348918DD-65BD-4B02-B98C-9F20D34D845E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9A31F52D-2563-4587-9CB3-AF3619AC11BC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BA8-4202-A278-496996E85E50}"/>
                </c:ext>
              </c:extLst>
            </c:dLbl>
            <c:dLbl>
              <c:idx val="3"/>
              <c:layout>
                <c:manualLayout>
                  <c:x val="0"/>
                  <c:y val="1.8731563421828967E-2"/>
                </c:manualLayout>
              </c:layout>
              <c:tx>
                <c:rich>
                  <a:bodyPr/>
                  <a:lstStyle/>
                  <a:p>
                    <a:fld id="{4A9005F3-8A9F-4E75-9E24-3F3D0F8F2F52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433C2239-5B3A-49E2-BFEC-9DE40A3D9CC1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BA8-4202-A278-496996E85E50}"/>
                </c:ext>
              </c:extLst>
            </c:dLbl>
            <c:dLbl>
              <c:idx val="4"/>
              <c:layout>
                <c:manualLayout>
                  <c:x val="-1.8567251461988304E-3"/>
                  <c:y val="2.1853490658800337E-2"/>
                </c:manualLayout>
              </c:layout>
              <c:tx>
                <c:rich>
                  <a:bodyPr/>
                  <a:lstStyle/>
                  <a:p>
                    <a:fld id="{D1A0CD94-8FD4-4006-878A-03414959432C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EB0E3E31-F966-4805-B938-F26A197EA94C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BA8-4202-A278-496996E85E50}"/>
                </c:ext>
              </c:extLst>
            </c:dLbl>
            <c:dLbl>
              <c:idx val="5"/>
              <c:layout>
                <c:manualLayout>
                  <c:x val="-9.2836257309941526E-3"/>
                  <c:y val="2.8097345132743364E-2"/>
                </c:manualLayout>
              </c:layout>
              <c:tx>
                <c:rich>
                  <a:bodyPr/>
                  <a:lstStyle/>
                  <a:p>
                    <a:fld id="{D0AEBE9F-16AB-4C87-8E79-968F7FBFFB55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033E512C-F44F-4037-9B8D-0AEA653353C8}" type="YVALUE">
                      <a:rPr lang="en-US" altLang="ja-JP" baseline="0"/>
                      <a:pPr/>
                      <a:t>[Y 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BA8-4202-A278-496996E85E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A8-4202-A278-496996E85E50}"/>
                </c:ext>
              </c:extLst>
            </c:dLbl>
            <c:dLbl>
              <c:idx val="7"/>
              <c:layout>
                <c:manualLayout>
                  <c:x val="-0.21073815789473682"/>
                  <c:y val="-4.88461538461538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7EDF1BE9-7BEF-4E63-882E-6CC34757FF49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14736842105264"/>
                      <c:h val="4.537264957264957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BA8-4202-A278-496996E85E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A8-4202-A278-496996E85E5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BA8-4202-A278-496996E85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'回収期間法-不定額'!$C$70:$C$79</c:f>
              <c:numCache>
                <c:formatCode>#,##0_ ;[Red]\-#,##0\ 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 formatCode="#,##0.00_ ;[Red]\-#,##0.00\ ">
                  <c:v>2.6054054054054054</c:v>
                </c:pt>
                <c:pt idx="7" formatCode="#,##0.00_ ;[Red]\-#,##0.00\ ">
                  <c:v>2.6054054054054054</c:v>
                </c:pt>
                <c:pt idx="8" formatCode="#,##0.00_ ;[Red]\-#,##0.00\ ">
                  <c:v>2.6054054054054054</c:v>
                </c:pt>
              </c:numCache>
            </c:numRef>
          </c:xVal>
          <c:yVal>
            <c:numRef>
              <c:f>'回収期間法-不定額'!$D$70:$D$79</c:f>
              <c:numCache>
                <c:formatCode>#,##0_ ;[Red]\-#,##0\ </c:formatCode>
                <c:ptCount val="10"/>
                <c:pt idx="0">
                  <c:v>-89260</c:v>
                </c:pt>
                <c:pt idx="1">
                  <c:v>-50510</c:v>
                </c:pt>
                <c:pt idx="2">
                  <c:v>-25760</c:v>
                </c:pt>
                <c:pt idx="3">
                  <c:v>16790</c:v>
                </c:pt>
                <c:pt idx="4">
                  <c:v>59340</c:v>
                </c:pt>
                <c:pt idx="5">
                  <c:v>142500</c:v>
                </c:pt>
                <c:pt idx="6">
                  <c:v>213750</c:v>
                </c:pt>
                <c:pt idx="7">
                  <c:v>0</c:v>
                </c:pt>
                <c:pt idx="8">
                  <c:v>-133890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'回収期間法-不定額'!$B$70:$B$78</c15:f>
                <c15:dlblRangeCache>
                  <c:ptCount val="9"/>
                  <c:pt idx="0">
                    <c:v>初期投資</c:v>
                  </c:pt>
                  <c:pt idx="1">
                    <c:v>1年目</c:v>
                  </c:pt>
                  <c:pt idx="2">
                    <c:v>２年目</c:v>
                  </c:pt>
                  <c:pt idx="3">
                    <c:v>３年目</c:v>
                  </c:pt>
                  <c:pt idx="4">
                    <c:v>４年目</c:v>
                  </c:pt>
                  <c:pt idx="5">
                    <c:v>５年目</c:v>
                  </c:pt>
                  <c:pt idx="7">
                    <c:v>投資回収期間2.61年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BA8-4202-A278-496996E85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619327"/>
        <c:axId val="965094975"/>
      </c:scatterChart>
      <c:valAx>
        <c:axId val="935619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（回収期間：年）</a:t>
                </a:r>
              </a:p>
            </c:rich>
          </c:tx>
          <c:layout>
            <c:manualLayout>
              <c:xMode val="edge"/>
              <c:yMode val="edge"/>
              <c:x val="0.92150438596491224"/>
              <c:y val="0.92121533923303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none"/>
        <c:minorTickMark val="none"/>
        <c:tickLblPos val="low"/>
        <c:spPr>
          <a:noFill/>
          <a:ln w="222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5094975"/>
        <c:crosses val="autoZero"/>
        <c:crossBetween val="midCat"/>
      </c:valAx>
      <c:valAx>
        <c:axId val="96509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NCF:</a:t>
                </a:r>
                <a:r>
                  <a:rPr lang="ja-JP" altLang="en-US"/>
                  <a:t>百万円）</a:t>
                </a:r>
              </a:p>
            </c:rich>
          </c:tx>
          <c:layout>
            <c:manualLayout>
              <c:xMode val="edge"/>
              <c:yMode val="edge"/>
              <c:x val="1.8567251461988305E-2"/>
              <c:y val="3.29630555555555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35619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43</xdr:row>
      <xdr:rowOff>80963</xdr:rowOff>
    </xdr:from>
    <xdr:to>
      <xdr:col>10</xdr:col>
      <xdr:colOff>324899</xdr:colOff>
      <xdr:row>64</xdr:row>
      <xdr:rowOff>148463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5F9507-818E-428E-B2BC-013D0BD54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22D7-756F-4B11-A5A7-A2543FAB7800}">
  <dimension ref="A1:L79"/>
  <sheetViews>
    <sheetView tabSelected="1" zoomScaleNormal="100" workbookViewId="0"/>
  </sheetViews>
  <sheetFormatPr defaultColWidth="0" defaultRowHeight="15" customHeight="1" zeroHeight="1" x14ac:dyDescent="0.7"/>
  <cols>
    <col min="1" max="1" width="0.8125" style="2" customWidth="1"/>
    <col min="2" max="3" width="9.5625" style="2" customWidth="1"/>
    <col min="4" max="4" width="10.5625" style="2" customWidth="1"/>
    <col min="5" max="10" width="9.5625" style="2" customWidth="1"/>
    <col min="11" max="11" width="8.5625" style="2" customWidth="1"/>
    <col min="12" max="12" width="0.8125" style="2" customWidth="1"/>
    <col min="13" max="16384" width="9" style="2" hidden="1"/>
  </cols>
  <sheetData>
    <row r="1" spans="2:11" x14ac:dyDescent="0.45">
      <c r="B1" s="1" t="s">
        <v>3</v>
      </c>
      <c r="C1" s="1"/>
      <c r="D1" s="1"/>
      <c r="E1" s="1"/>
      <c r="F1" s="1"/>
      <c r="G1" s="1"/>
      <c r="H1" s="1"/>
      <c r="I1" s="1"/>
      <c r="J1" s="1"/>
      <c r="K1" s="6"/>
    </row>
    <row r="2" spans="2:11" x14ac:dyDescent="0.45">
      <c r="B2" s="1" t="s">
        <v>41</v>
      </c>
      <c r="C2" s="1"/>
      <c r="D2" s="1"/>
      <c r="E2" s="1"/>
      <c r="F2" s="1"/>
      <c r="G2" s="1"/>
      <c r="H2" s="1"/>
      <c r="I2" s="1"/>
      <c r="J2" s="1"/>
      <c r="K2" s="6"/>
    </row>
    <row r="3" spans="2:11" x14ac:dyDescent="0.45">
      <c r="B3" s="1" t="s">
        <v>0</v>
      </c>
      <c r="C3" s="1"/>
      <c r="D3" s="1"/>
      <c r="E3" s="1"/>
      <c r="F3" s="1"/>
      <c r="G3" s="1"/>
      <c r="H3" s="1"/>
      <c r="I3" s="1"/>
      <c r="J3" s="1"/>
      <c r="K3" s="6"/>
    </row>
    <row r="4" spans="2:11" x14ac:dyDescent="0.45">
      <c r="B4" s="1" t="s">
        <v>1</v>
      </c>
      <c r="C4" s="1"/>
      <c r="D4" s="1"/>
      <c r="E4" s="1"/>
      <c r="F4" s="1"/>
      <c r="G4" s="1"/>
      <c r="H4" s="1"/>
      <c r="I4" s="1"/>
      <c r="J4" s="1"/>
      <c r="K4" s="6"/>
    </row>
    <row r="5" spans="2:11" ht="15" customHeight="1" x14ac:dyDescent="0.7"/>
    <row r="6" spans="2:11" x14ac:dyDescent="0.45">
      <c r="B6" s="3" t="s">
        <v>2</v>
      </c>
      <c r="C6" s="1"/>
      <c r="D6" s="1"/>
      <c r="E6" s="1"/>
      <c r="F6" s="1"/>
      <c r="G6" s="1"/>
      <c r="H6" s="1"/>
      <c r="I6" s="1"/>
      <c r="J6" s="1"/>
      <c r="K6" s="6"/>
    </row>
    <row r="7" spans="2:11" ht="15.4" thickBot="1" x14ac:dyDescent="0.75">
      <c r="D7" s="8"/>
      <c r="E7" s="8"/>
      <c r="F7" s="8"/>
      <c r="G7" s="8"/>
      <c r="H7" s="8"/>
      <c r="I7" s="8"/>
    </row>
    <row r="8" spans="2:11" ht="15.4" thickBot="1" x14ac:dyDescent="0.75">
      <c r="B8" s="8"/>
      <c r="C8" s="8"/>
      <c r="D8" s="18" t="s">
        <v>4</v>
      </c>
      <c r="E8" s="20" t="s">
        <v>5</v>
      </c>
      <c r="F8" s="20" t="s">
        <v>6</v>
      </c>
      <c r="G8" s="20" t="s">
        <v>7</v>
      </c>
      <c r="H8" s="20" t="s">
        <v>8</v>
      </c>
      <c r="I8" s="19" t="s">
        <v>9</v>
      </c>
      <c r="J8" s="2" t="s">
        <v>51</v>
      </c>
    </row>
    <row r="9" spans="2:11" ht="15.4" thickBot="1" x14ac:dyDescent="0.75">
      <c r="B9" s="5" t="s">
        <v>10</v>
      </c>
      <c r="D9" s="28">
        <v>-50000</v>
      </c>
      <c r="E9" s="29"/>
      <c r="F9" s="29"/>
      <c r="G9" s="29"/>
      <c r="H9" s="29"/>
      <c r="I9" s="29"/>
      <c r="J9" s="2" t="s">
        <v>50</v>
      </c>
    </row>
    <row r="10" spans="2:11" ht="15.4" thickBot="1" x14ac:dyDescent="0.75">
      <c r="B10" s="11" t="s">
        <v>16</v>
      </c>
      <c r="C10" s="12"/>
      <c r="D10" s="30"/>
      <c r="E10" s="31"/>
      <c r="F10" s="32">
        <v>-10000</v>
      </c>
      <c r="G10" s="32"/>
      <c r="H10" s="32"/>
      <c r="I10" s="33"/>
      <c r="J10" s="2" t="s">
        <v>50</v>
      </c>
    </row>
    <row r="11" spans="2:11" ht="15.4" thickBot="1" x14ac:dyDescent="0.75">
      <c r="B11" s="11" t="s">
        <v>33</v>
      </c>
      <c r="C11" s="13"/>
      <c r="D11" s="28">
        <v>-40000</v>
      </c>
      <c r="E11" s="34"/>
      <c r="F11" s="34"/>
      <c r="G11" s="34"/>
      <c r="H11" s="34"/>
      <c r="I11" s="28">
        <v>40000</v>
      </c>
      <c r="J11" s="2" t="s">
        <v>50</v>
      </c>
    </row>
    <row r="12" spans="2:11" ht="15.4" thickBot="1" x14ac:dyDescent="0.75">
      <c r="B12" s="11" t="s">
        <v>32</v>
      </c>
      <c r="C12" s="13"/>
      <c r="D12" s="27"/>
      <c r="E12" s="31"/>
      <c r="F12" s="32">
        <v>-4000</v>
      </c>
      <c r="G12" s="32"/>
      <c r="H12" s="32"/>
      <c r="I12" s="33">
        <v>4000</v>
      </c>
      <c r="J12" s="2" t="s">
        <v>50</v>
      </c>
    </row>
    <row r="13" spans="2:11" ht="15.4" thickBot="1" x14ac:dyDescent="0.75">
      <c r="B13" s="12" t="s">
        <v>14</v>
      </c>
      <c r="C13" s="13"/>
      <c r="D13" s="35"/>
      <c r="E13" s="36">
        <v>50000</v>
      </c>
      <c r="F13" s="37">
        <v>50000</v>
      </c>
      <c r="G13" s="37">
        <v>55000</v>
      </c>
      <c r="H13" s="37">
        <v>55000</v>
      </c>
      <c r="I13" s="38">
        <v>55000</v>
      </c>
    </row>
    <row r="14" spans="2:11" x14ac:dyDescent="0.7">
      <c r="B14" s="12" t="s">
        <v>21</v>
      </c>
      <c r="C14" s="13"/>
      <c r="D14" s="35"/>
      <c r="E14" s="27">
        <f>-E13*$F34/100</f>
        <v>-15000</v>
      </c>
      <c r="F14" s="27">
        <f>-F13*$F34/100</f>
        <v>-15000</v>
      </c>
      <c r="G14" s="27">
        <f>-G13*$F34/100</f>
        <v>-16500</v>
      </c>
      <c r="H14" s="27">
        <f>-H13*$F34/100</f>
        <v>-16500</v>
      </c>
      <c r="I14" s="27">
        <f>-I13*$F34/100</f>
        <v>-16500</v>
      </c>
    </row>
    <row r="15" spans="2:11" ht="15.4" thickBot="1" x14ac:dyDescent="0.75">
      <c r="B15" s="11" t="s">
        <v>23</v>
      </c>
      <c r="C15" s="13"/>
      <c r="D15" s="35"/>
      <c r="E15" s="39">
        <f>E13+E14</f>
        <v>35000</v>
      </c>
      <c r="F15" s="39">
        <f t="shared" ref="F15:H15" si="0">F13+F14</f>
        <v>35000</v>
      </c>
      <c r="G15" s="39">
        <f t="shared" si="0"/>
        <v>38500</v>
      </c>
      <c r="H15" s="39">
        <f t="shared" si="0"/>
        <v>38500</v>
      </c>
      <c r="I15" s="39">
        <f>I13+I14</f>
        <v>38500</v>
      </c>
      <c r="J15" s="2" t="s">
        <v>50</v>
      </c>
    </row>
    <row r="16" spans="2:11" ht="15.4" thickBot="1" x14ac:dyDescent="0.75">
      <c r="B16" s="12" t="s">
        <v>17</v>
      </c>
      <c r="C16" s="13"/>
      <c r="D16" s="35"/>
      <c r="E16" s="36">
        <v>12500</v>
      </c>
      <c r="F16" s="37">
        <v>12500</v>
      </c>
      <c r="G16" s="37">
        <v>13500</v>
      </c>
      <c r="H16" s="37">
        <v>13500</v>
      </c>
      <c r="I16" s="38">
        <v>1000</v>
      </c>
    </row>
    <row r="17" spans="2:10" ht="15.4" thickBot="1" x14ac:dyDescent="0.75">
      <c r="B17" s="11" t="s">
        <v>24</v>
      </c>
      <c r="C17" s="13"/>
      <c r="D17" s="40"/>
      <c r="E17" s="41">
        <f>E16*$F34/100</f>
        <v>3750</v>
      </c>
      <c r="F17" s="41">
        <f>F16*$F34/100</f>
        <v>3750</v>
      </c>
      <c r="G17" s="41">
        <f>G16*$F34/100</f>
        <v>4050</v>
      </c>
      <c r="H17" s="41">
        <f>H16*$F34/100</f>
        <v>4050</v>
      </c>
      <c r="I17" s="41">
        <f>I16*$F34/100</f>
        <v>300</v>
      </c>
      <c r="J17" s="2" t="s">
        <v>50</v>
      </c>
    </row>
    <row r="18" spans="2:10" x14ac:dyDescent="0.7">
      <c r="B18" s="12" t="s">
        <v>12</v>
      </c>
      <c r="C18" s="13"/>
      <c r="D18" s="42">
        <v>1000</v>
      </c>
      <c r="E18" s="35"/>
      <c r="F18" s="35"/>
      <c r="G18" s="35"/>
      <c r="H18" s="35"/>
      <c r="I18" s="35"/>
    </row>
    <row r="19" spans="2:10" x14ac:dyDescent="0.7">
      <c r="B19" s="12" t="s">
        <v>25</v>
      </c>
      <c r="C19" s="13"/>
      <c r="D19" s="43">
        <v>100</v>
      </c>
      <c r="E19" s="35"/>
      <c r="F19" s="35"/>
      <c r="G19" s="35"/>
      <c r="H19" s="35"/>
      <c r="I19" s="35"/>
    </row>
    <row r="20" spans="2:10" ht="15.4" thickBot="1" x14ac:dyDescent="0.75">
      <c r="B20" s="12" t="s">
        <v>34</v>
      </c>
      <c r="C20" s="13"/>
      <c r="D20" s="44">
        <v>-100</v>
      </c>
      <c r="E20" s="35"/>
      <c r="F20" s="35"/>
      <c r="G20" s="35"/>
      <c r="H20" s="35"/>
      <c r="I20" s="35"/>
    </row>
    <row r="21" spans="2:10" x14ac:dyDescent="0.7">
      <c r="B21" s="12" t="s">
        <v>26</v>
      </c>
      <c r="C21" s="13"/>
      <c r="D21" s="45">
        <f>D18-D19+D20</f>
        <v>800</v>
      </c>
      <c r="E21" s="35"/>
      <c r="F21" s="35"/>
      <c r="G21" s="35"/>
      <c r="H21" s="35"/>
      <c r="I21" s="35"/>
    </row>
    <row r="22" spans="2:10" x14ac:dyDescent="0.7">
      <c r="B22" s="13" t="s">
        <v>27</v>
      </c>
      <c r="C22" s="12"/>
      <c r="D22" s="35">
        <f>-D21*F33/100</f>
        <v>-160</v>
      </c>
      <c r="E22" s="35"/>
      <c r="F22" s="35"/>
      <c r="G22" s="35"/>
      <c r="H22" s="35"/>
      <c r="I22" s="35"/>
    </row>
    <row r="23" spans="2:10" ht="15.4" thickBot="1" x14ac:dyDescent="0.75">
      <c r="B23" s="11" t="s">
        <v>22</v>
      </c>
      <c r="C23" s="13"/>
      <c r="D23" s="46">
        <f>D18+D20+D22</f>
        <v>740</v>
      </c>
      <c r="E23" s="35"/>
      <c r="F23" s="35"/>
      <c r="G23" s="35"/>
      <c r="H23" s="35"/>
      <c r="I23" s="40"/>
      <c r="J23" s="2" t="s">
        <v>50</v>
      </c>
    </row>
    <row r="24" spans="2:10" x14ac:dyDescent="0.7">
      <c r="B24" s="12" t="s">
        <v>18</v>
      </c>
      <c r="C24" s="13"/>
      <c r="D24" s="35"/>
      <c r="E24" s="35"/>
      <c r="F24" s="35"/>
      <c r="G24" s="35"/>
      <c r="H24" s="35"/>
      <c r="I24" s="42">
        <v>1200</v>
      </c>
    </row>
    <row r="25" spans="2:10" x14ac:dyDescent="0.7">
      <c r="B25" s="12" t="s">
        <v>25</v>
      </c>
      <c r="C25" s="13"/>
      <c r="D25" s="35"/>
      <c r="E25" s="35"/>
      <c r="F25" s="35"/>
      <c r="G25" s="35"/>
      <c r="H25" s="35"/>
      <c r="I25" s="43">
        <v>1000</v>
      </c>
    </row>
    <row r="26" spans="2:10" ht="15.4" thickBot="1" x14ac:dyDescent="0.75">
      <c r="B26" s="12" t="s">
        <v>34</v>
      </c>
      <c r="C26" s="13"/>
      <c r="D26" s="35"/>
      <c r="E26" s="35"/>
      <c r="F26" s="35"/>
      <c r="G26" s="35"/>
      <c r="H26" s="35"/>
      <c r="I26" s="44">
        <v>-1000</v>
      </c>
    </row>
    <row r="27" spans="2:10" x14ac:dyDescent="0.7">
      <c r="B27" s="12" t="s">
        <v>26</v>
      </c>
      <c r="C27" s="13"/>
      <c r="D27" s="35"/>
      <c r="E27" s="35"/>
      <c r="F27" s="35"/>
      <c r="G27" s="35"/>
      <c r="H27" s="35"/>
      <c r="I27" s="27">
        <f>I24-I25+I26</f>
        <v>-800</v>
      </c>
    </row>
    <row r="28" spans="2:10" x14ac:dyDescent="0.7">
      <c r="B28" s="13" t="s">
        <v>28</v>
      </c>
      <c r="C28" s="12"/>
      <c r="D28" s="35"/>
      <c r="E28" s="35"/>
      <c r="F28" s="35"/>
      <c r="G28" s="35"/>
      <c r="H28" s="35"/>
      <c r="I28" s="35">
        <f>-I27*F35/100</f>
        <v>160</v>
      </c>
    </row>
    <row r="29" spans="2:10" ht="15.4" thickBot="1" x14ac:dyDescent="0.75">
      <c r="B29" s="14" t="s">
        <v>22</v>
      </c>
      <c r="C29" s="15"/>
      <c r="D29" s="47"/>
      <c r="E29" s="47"/>
      <c r="F29" s="47"/>
      <c r="G29" s="47"/>
      <c r="H29" s="47"/>
      <c r="I29" s="48">
        <f>I24+I26+I28</f>
        <v>360</v>
      </c>
      <c r="J29" s="2" t="s">
        <v>50</v>
      </c>
    </row>
    <row r="30" spans="2:10" ht="15.4" thickBot="1" x14ac:dyDescent="0.75">
      <c r="B30" s="9" t="s">
        <v>11</v>
      </c>
      <c r="C30" s="8"/>
      <c r="D30" s="49">
        <f>SUM(D9,D10,D11,D12,D15,D17,D23,D29)</f>
        <v>-89260</v>
      </c>
      <c r="E30" s="49">
        <f t="shared" ref="E30:H30" si="1">SUM(E9,E10,E11,E12,E15,E17,E23,E29)</f>
        <v>38750</v>
      </c>
      <c r="F30" s="49">
        <f>SUM(F9,F10,F11,F12,F15,F17,F23,F29)</f>
        <v>24750</v>
      </c>
      <c r="G30" s="49">
        <f t="shared" si="1"/>
        <v>42550</v>
      </c>
      <c r="H30" s="49">
        <f t="shared" si="1"/>
        <v>42550</v>
      </c>
      <c r="I30" s="49">
        <f>SUM(I9,I10,I11,I12,I15,I17,I23,I29)</f>
        <v>83160</v>
      </c>
      <c r="J30" s="2" t="s">
        <v>52</v>
      </c>
    </row>
    <row r="31" spans="2:10" ht="15.4" thickBot="1" x14ac:dyDescent="0.75">
      <c r="B31" s="9" t="s">
        <v>29</v>
      </c>
      <c r="C31" s="8"/>
      <c r="D31" s="49">
        <f>D30</f>
        <v>-89260</v>
      </c>
      <c r="E31" s="49">
        <f>D31+E30</f>
        <v>-50510</v>
      </c>
      <c r="F31" s="49">
        <f t="shared" ref="F31:I31" si="2">E31+F30</f>
        <v>-25760</v>
      </c>
      <c r="G31" s="49">
        <f t="shared" si="2"/>
        <v>16790</v>
      </c>
      <c r="H31" s="49">
        <f t="shared" si="2"/>
        <v>59340</v>
      </c>
      <c r="I31" s="49">
        <f t="shared" si="2"/>
        <v>142500</v>
      </c>
      <c r="J31" s="2" t="s">
        <v>53</v>
      </c>
    </row>
    <row r="32" spans="2:10" ht="15.4" thickBot="1" x14ac:dyDescent="0.75">
      <c r="B32" s="16"/>
      <c r="C32" s="16"/>
      <c r="D32" s="17"/>
      <c r="E32" s="17"/>
      <c r="F32" s="17"/>
      <c r="G32" s="17"/>
      <c r="H32" s="4"/>
      <c r="I32" s="4"/>
    </row>
    <row r="33" spans="2:11" x14ac:dyDescent="0.7">
      <c r="B33" s="2" t="s">
        <v>19</v>
      </c>
      <c r="D33" s="4"/>
      <c r="E33" s="4"/>
      <c r="F33" s="21">
        <v>20</v>
      </c>
      <c r="G33" s="4" t="s">
        <v>13</v>
      </c>
      <c r="H33" s="4"/>
      <c r="I33" s="4"/>
    </row>
    <row r="34" spans="2:11" x14ac:dyDescent="0.7">
      <c r="B34" s="12" t="s">
        <v>15</v>
      </c>
      <c r="C34" s="12"/>
      <c r="D34" s="12"/>
      <c r="E34" s="12"/>
      <c r="F34" s="22">
        <v>30</v>
      </c>
      <c r="G34" s="13" t="s">
        <v>13</v>
      </c>
      <c r="H34" s="4"/>
      <c r="I34" s="4"/>
    </row>
    <row r="35" spans="2:11" ht="15.4" thickBot="1" x14ac:dyDescent="0.75">
      <c r="B35" s="8" t="s">
        <v>20</v>
      </c>
      <c r="C35" s="8"/>
      <c r="D35" s="8"/>
      <c r="E35" s="8"/>
      <c r="F35" s="23">
        <v>20</v>
      </c>
      <c r="G35" s="10" t="s">
        <v>13</v>
      </c>
      <c r="H35" s="4"/>
      <c r="I35" s="4"/>
    </row>
    <row r="36" spans="2:11" ht="15" customHeight="1" x14ac:dyDescent="0.7"/>
    <row r="37" spans="2:11" x14ac:dyDescent="0.7">
      <c r="B37" s="7" t="s">
        <v>40</v>
      </c>
      <c r="C37" s="6"/>
      <c r="D37" s="6"/>
      <c r="E37" s="6"/>
      <c r="F37" s="6"/>
      <c r="G37" s="6"/>
      <c r="H37" s="6"/>
      <c r="I37" s="6"/>
      <c r="J37" s="6"/>
      <c r="K37" s="6"/>
    </row>
    <row r="38" spans="2:11" ht="15.4" thickBot="1" x14ac:dyDescent="0.75"/>
    <row r="39" spans="2:11" ht="15.4" thickBot="1" x14ac:dyDescent="0.75">
      <c r="B39" s="2" t="s">
        <v>55</v>
      </c>
      <c r="D39" s="53">
        <f>COUNTIF(E31:I31,"&lt;0")</f>
        <v>2</v>
      </c>
      <c r="E39" s="58">
        <f>E40/E41</f>
        <v>0.60540540540540544</v>
      </c>
      <c r="F39" s="54" t="s">
        <v>35</v>
      </c>
      <c r="G39" s="58">
        <f>D39+E39</f>
        <v>2.6054054054054054</v>
      </c>
      <c r="H39" s="50" t="s">
        <v>36</v>
      </c>
      <c r="I39" s="50" t="s">
        <v>35</v>
      </c>
      <c r="J39" s="53">
        <f>IF(ROUNDUP(E39*12,0)=12,D39+1,D39)</f>
        <v>2</v>
      </c>
      <c r="K39" s="2" t="s">
        <v>36</v>
      </c>
    </row>
    <row r="40" spans="2:11" ht="15.4" thickBot="1" x14ac:dyDescent="0.75">
      <c r="B40" s="2" t="s">
        <v>54</v>
      </c>
      <c r="D40" s="50"/>
      <c r="E40" s="52" cm="1">
        <f t="array" ref="E40">-INDEX(E31:I31,D39)</f>
        <v>25760</v>
      </c>
      <c r="F40" s="50"/>
      <c r="G40" s="50"/>
      <c r="H40" s="50"/>
      <c r="I40" s="50"/>
      <c r="J40" s="52">
        <f>IF(ROUNDUP(E39*12,0)=12,0,ROUNDUP(E39*12,0))</f>
        <v>8</v>
      </c>
      <c r="K40" s="2" t="s">
        <v>37</v>
      </c>
    </row>
    <row r="41" spans="2:11" ht="15.4" thickBot="1" x14ac:dyDescent="0.75">
      <c r="B41" s="2" t="s">
        <v>42</v>
      </c>
      <c r="D41" s="50"/>
      <c r="E41" s="52" cm="1">
        <f t="array" ref="E41">INDEX(E30:I30,D39+1)</f>
        <v>42550</v>
      </c>
      <c r="F41" s="50"/>
      <c r="G41" s="50"/>
      <c r="H41" s="50"/>
      <c r="I41" s="50"/>
      <c r="J41" s="50"/>
      <c r="K41" s="26" t="s">
        <v>43</v>
      </c>
    </row>
    <row r="42" spans="2:11" ht="15" customHeight="1" x14ac:dyDescent="0.7"/>
    <row r="43" spans="2:11" x14ac:dyDescent="0.7">
      <c r="B43" s="7" t="s">
        <v>30</v>
      </c>
      <c r="C43" s="6"/>
      <c r="D43" s="6"/>
      <c r="E43" s="6"/>
      <c r="F43" s="6"/>
      <c r="G43" s="6"/>
      <c r="H43" s="6"/>
      <c r="I43" s="6"/>
      <c r="J43" s="6"/>
      <c r="K43" s="6"/>
    </row>
    <row r="44" spans="2:11" ht="15" customHeight="1" x14ac:dyDescent="0.7"/>
    <row r="45" spans="2:11" ht="15" customHeight="1" x14ac:dyDescent="0.7"/>
    <row r="46" spans="2:11" ht="15" customHeight="1" x14ac:dyDescent="0.7"/>
    <row r="47" spans="2:11" ht="15" customHeight="1" x14ac:dyDescent="0.7"/>
    <row r="48" spans="2:11" ht="15" customHeight="1" x14ac:dyDescent="0.7"/>
    <row r="49" s="2" customFormat="1" ht="15" customHeight="1" x14ac:dyDescent="0.7"/>
    <row r="50" s="2" customFormat="1" ht="15" customHeight="1" x14ac:dyDescent="0.7"/>
    <row r="51" s="2" customFormat="1" ht="15" customHeight="1" x14ac:dyDescent="0.7"/>
    <row r="52" s="2" customFormat="1" ht="15" customHeight="1" x14ac:dyDescent="0.7"/>
    <row r="53" s="2" customFormat="1" ht="15" customHeight="1" x14ac:dyDescent="0.7"/>
    <row r="54" s="2" customFormat="1" ht="15" customHeight="1" x14ac:dyDescent="0.7"/>
    <row r="55" s="2" customFormat="1" ht="15" customHeight="1" x14ac:dyDescent="0.7"/>
    <row r="56" s="2" customFormat="1" ht="15" customHeight="1" x14ac:dyDescent="0.7"/>
    <row r="57" s="2" customFormat="1" ht="15" customHeight="1" x14ac:dyDescent="0.7"/>
    <row r="58" s="2" customFormat="1" ht="15" customHeight="1" x14ac:dyDescent="0.7"/>
    <row r="59" s="2" customFormat="1" ht="15" customHeight="1" x14ac:dyDescent="0.7"/>
    <row r="60" s="2" customFormat="1" ht="15" customHeight="1" x14ac:dyDescent="0.7"/>
    <row r="61" s="2" customFormat="1" ht="15" customHeight="1" x14ac:dyDescent="0.7"/>
    <row r="62" s="2" customFormat="1" ht="15" customHeight="1" x14ac:dyDescent="0.7"/>
    <row r="63" s="2" customFormat="1" ht="15" customHeight="1" x14ac:dyDescent="0.7"/>
    <row r="64" s="2" customFormat="1" ht="15" customHeight="1" x14ac:dyDescent="0.7"/>
    <row r="65" spans="2:4" ht="15" customHeight="1" x14ac:dyDescent="0.7"/>
    <row r="66" spans="2:4" ht="15" customHeight="1" x14ac:dyDescent="0.7"/>
    <row r="67" spans="2:4" ht="15" customHeight="1" x14ac:dyDescent="0.7"/>
    <row r="68" spans="2:4" x14ac:dyDescent="0.7">
      <c r="B68" s="24" t="s">
        <v>31</v>
      </c>
      <c r="C68" s="24"/>
      <c r="D68" s="24"/>
    </row>
    <row r="69" spans="2:4" x14ac:dyDescent="0.7">
      <c r="B69" s="25" t="s">
        <v>38</v>
      </c>
      <c r="C69" s="25" t="s">
        <v>39</v>
      </c>
      <c r="D69" s="25" t="s">
        <v>44</v>
      </c>
    </row>
    <row r="70" spans="2:4" x14ac:dyDescent="0.7">
      <c r="B70" s="61" t="s">
        <v>10</v>
      </c>
      <c r="C70" s="59">
        <v>0</v>
      </c>
      <c r="D70" s="50">
        <f>D31</f>
        <v>-89260</v>
      </c>
    </row>
    <row r="71" spans="2:4" ht="15" customHeight="1" x14ac:dyDescent="0.7">
      <c r="B71" s="62" t="s">
        <v>45</v>
      </c>
      <c r="C71" s="60">
        <v>1</v>
      </c>
      <c r="D71" s="51">
        <f>E31</f>
        <v>-50510</v>
      </c>
    </row>
    <row r="72" spans="2:4" ht="15" customHeight="1" x14ac:dyDescent="0.7">
      <c r="B72" s="62" t="s">
        <v>46</v>
      </c>
      <c r="C72" s="60">
        <v>2</v>
      </c>
      <c r="D72" s="51">
        <f>F31</f>
        <v>-25760</v>
      </c>
    </row>
    <row r="73" spans="2:4" ht="15" customHeight="1" x14ac:dyDescent="0.7">
      <c r="B73" s="62" t="s">
        <v>47</v>
      </c>
      <c r="C73" s="60">
        <v>3</v>
      </c>
      <c r="D73" s="51">
        <f>G31</f>
        <v>16790</v>
      </c>
    </row>
    <row r="74" spans="2:4" ht="15" customHeight="1" x14ac:dyDescent="0.7">
      <c r="B74" s="62" t="s">
        <v>48</v>
      </c>
      <c r="C74" s="60">
        <v>4</v>
      </c>
      <c r="D74" s="51">
        <f>H31</f>
        <v>59340</v>
      </c>
    </row>
    <row r="75" spans="2:4" ht="15" customHeight="1" x14ac:dyDescent="0.7">
      <c r="B75" s="62" t="s">
        <v>49</v>
      </c>
      <c r="C75" s="60">
        <v>5</v>
      </c>
      <c r="D75" s="51">
        <f>I31</f>
        <v>142500</v>
      </c>
    </row>
    <row r="76" spans="2:4" ht="15" customHeight="1" x14ac:dyDescent="0.7">
      <c r="B76" s="12"/>
      <c r="C76" s="56">
        <f>G39</f>
        <v>2.6054054054054054</v>
      </c>
      <c r="D76" s="51">
        <f>D75*1.5</f>
        <v>213750</v>
      </c>
    </row>
    <row r="77" spans="2:4" ht="15" customHeight="1" x14ac:dyDescent="0.7">
      <c r="B77" s="12" t="str">
        <f>_xlfn.CONCAT("投資回収期間",ROUND(G39,2),"年")</f>
        <v>投資回収期間2.61年</v>
      </c>
      <c r="C77" s="56">
        <f>C76</f>
        <v>2.6054054054054054</v>
      </c>
      <c r="D77" s="51">
        <v>0</v>
      </c>
    </row>
    <row r="78" spans="2:4" ht="15" customHeight="1" x14ac:dyDescent="0.7">
      <c r="B78" s="24"/>
      <c r="C78" s="57">
        <f>C77</f>
        <v>2.6054054054054054</v>
      </c>
      <c r="D78" s="55">
        <f>D70*1.5</f>
        <v>-133890</v>
      </c>
    </row>
    <row r="79" spans="2:4" ht="15" customHeight="1" x14ac:dyDescent="0.7"/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回収期間法-不定額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2021-08-24T03:41:03Z</dcterms:created>
  <dcterms:modified xsi:type="dcterms:W3CDTF">2021-08-30T02:18:33Z</dcterms:modified>
</cp:coreProperties>
</file>