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3" documentId="8_{934C1A34-8D56-4C22-B52E-FFD881EBBB31}" xr6:coauthVersionLast="47" xr6:coauthVersionMax="47" xr10:uidLastSave="{16263025-877E-4749-91C8-000E9B0406A8}"/>
  <bookViews>
    <workbookView xWindow="-98" yWindow="-98" windowWidth="20715" windowHeight="13276" tabRatio="877" xr2:uid="{00000000-000D-0000-FFFF-FFFF00000000}"/>
  </bookViews>
  <sheets>
    <sheet name="複セグ基準法-個別法組み合わせ-販売数量" sheetId="10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" i="107" l="1"/>
  <c r="D76" i="107" s="1"/>
  <c r="D77" i="107" s="1"/>
  <c r="D78" i="107" s="1"/>
  <c r="D79" i="107" s="1"/>
  <c r="C75" i="107"/>
  <c r="D74" i="107"/>
  <c r="D69" i="107"/>
  <c r="C69" i="107"/>
  <c r="G16" i="107"/>
  <c r="G17" i="107" s="1"/>
  <c r="F16" i="107"/>
  <c r="F17" i="107" s="1"/>
  <c r="E16" i="107"/>
  <c r="E17" i="107" s="1"/>
  <c r="D16" i="107"/>
  <c r="D17" i="107" s="1"/>
  <c r="G15" i="107"/>
  <c r="F15" i="107"/>
  <c r="E15" i="107"/>
  <c r="D15" i="107"/>
  <c r="G13" i="107"/>
  <c r="F13" i="107"/>
  <c r="E13" i="107"/>
  <c r="D13" i="107"/>
  <c r="H11" i="107"/>
  <c r="D36" i="107" l="1"/>
  <c r="D26" i="107"/>
  <c r="D27" i="107"/>
  <c r="D25" i="107"/>
  <c r="C65" i="107" s="1"/>
  <c r="D28" i="107"/>
  <c r="C33" i="107"/>
  <c r="D33" i="107"/>
  <c r="C70" i="107" s="1"/>
  <c r="D34" i="107"/>
  <c r="C25" i="107"/>
  <c r="D35" i="107"/>
  <c r="B33" i="107"/>
  <c r="C36" i="107"/>
  <c r="B34" i="107"/>
  <c r="E25" i="107"/>
  <c r="B26" i="107"/>
  <c r="B35" i="107"/>
  <c r="E33" i="107"/>
  <c r="B36" i="107"/>
  <c r="E34" i="107"/>
  <c r="E35" i="107"/>
  <c r="C26" i="107"/>
  <c r="E36" i="107"/>
  <c r="C34" i="107"/>
  <c r="B25" i="107"/>
  <c r="C35" i="107"/>
  <c r="E26" i="107"/>
  <c r="E27" i="107"/>
  <c r="E28" i="107"/>
  <c r="B27" i="107"/>
  <c r="C27" i="107"/>
  <c r="B28" i="107"/>
  <c r="C28" i="107"/>
  <c r="H15" i="107"/>
  <c r="H16" i="107"/>
  <c r="C40" i="107" s="1"/>
  <c r="H40" i="107" s="1"/>
  <c r="C77" i="107" s="1"/>
  <c r="H13" i="107"/>
  <c r="H17" i="107"/>
  <c r="H19" i="107" s="1"/>
  <c r="H12" i="107"/>
  <c r="H14" i="107"/>
  <c r="C71" i="107" l="1"/>
  <c r="C72" i="107" s="1"/>
  <c r="C73" i="107" s="1"/>
  <c r="C74" i="107" s="1"/>
  <c r="C79" i="107" s="1"/>
  <c r="C66" i="107"/>
  <c r="C67" i="107" s="1"/>
  <c r="C68" i="107" s="1"/>
  <c r="F33" i="107"/>
  <c r="H33" i="107" s="1"/>
  <c r="D70" i="107"/>
  <c r="D71" i="107" s="1"/>
  <c r="D72" i="107" s="1"/>
  <c r="D73" i="107" s="1"/>
  <c r="F25" i="107"/>
  <c r="G25" i="107" s="1"/>
  <c r="F26" i="107" s="1"/>
  <c r="D65" i="107"/>
  <c r="D66" i="107" s="1"/>
  <c r="D67" i="107" s="1"/>
  <c r="D68" i="107" s="1"/>
  <c r="G33" i="107" l="1"/>
  <c r="H25" i="107"/>
  <c r="F34" i="107"/>
  <c r="H34" i="107" s="1"/>
  <c r="H26" i="107"/>
  <c r="G34" i="107" l="1"/>
  <c r="F35" i="107" s="1"/>
  <c r="G26" i="107"/>
  <c r="G35" i="107" l="1"/>
  <c r="H35" i="107"/>
  <c r="F27" i="107"/>
  <c r="H27" i="107" s="1"/>
  <c r="F36" i="107" l="1"/>
  <c r="H36" i="107" s="1"/>
  <c r="G27" i="107"/>
  <c r="F28" i="107" s="1"/>
  <c r="H28" i="107" l="1"/>
  <c r="H29" i="107" s="1"/>
  <c r="C76" i="107" s="1"/>
  <c r="G28" i="107"/>
  <c r="G36" i="107"/>
  <c r="H37" i="107" l="1"/>
  <c r="C78" i="107" s="1"/>
</calcChain>
</file>

<file path=xl/sharedStrings.xml><?xml version="1.0" encoding="utf-8"?>
<sst xmlns="http://schemas.openxmlformats.org/spreadsheetml/2006/main" count="65" uniqueCount="42">
  <si>
    <t>百万円</t>
    <rPh sb="0" eb="3">
      <t>ヒャクマンエン</t>
    </rPh>
    <phoneticPr fontId="2"/>
  </si>
  <si>
    <t>入力</t>
    <rPh sb="0" eb="2">
      <t>ニュウリョク</t>
    </rPh>
    <phoneticPr fontId="2"/>
  </si>
  <si>
    <t>売上高</t>
    <rPh sb="0" eb="3">
      <t>ウリアゲダカ</t>
    </rPh>
    <phoneticPr fontId="2"/>
  </si>
  <si>
    <t>CVP分析</t>
    <rPh sb="3" eb="5">
      <t>ブンセキ</t>
    </rPh>
    <phoneticPr fontId="2"/>
  </si>
  <si>
    <t>変動費</t>
    <rPh sb="0" eb="3">
      <t>ヘンドウヒ</t>
    </rPh>
    <phoneticPr fontId="2"/>
  </si>
  <si>
    <t>貢献利益</t>
    <rPh sb="0" eb="4">
      <t>コウケンリエキ</t>
    </rPh>
    <phoneticPr fontId="2"/>
  </si>
  <si>
    <t>サンプル_単純例</t>
    <rPh sb="5" eb="7">
      <t>タンジュン</t>
    </rPh>
    <rPh sb="7" eb="8">
      <t>レイ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</si>
  <si>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</si>
  <si>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</si>
  <si>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-</t>
    <phoneticPr fontId="2"/>
  </si>
  <si>
    <t>固定費</t>
    <rPh sb="0" eb="3">
      <t>コテイヒ</t>
    </rPh>
    <phoneticPr fontId="2"/>
  </si>
  <si>
    <t>販売数量</t>
    <rPh sb="0" eb="4">
      <t>ハンバイスウリョウ</t>
    </rPh>
    <phoneticPr fontId="2"/>
  </si>
  <si>
    <t>個</t>
    <rPh sb="0" eb="1">
      <t>コ</t>
    </rPh>
    <phoneticPr fontId="2"/>
  </si>
  <si>
    <t>●CVP表</t>
    <rPh sb="4" eb="5">
      <t>ヒョウ</t>
    </rPh>
    <phoneticPr fontId="2"/>
  </si>
  <si>
    <t>ラベル</t>
  </si>
  <si>
    <t>X軸</t>
  </si>
  <si>
    <t>Y軸</t>
  </si>
  <si>
    <t>利益</t>
    <rPh sb="0" eb="2">
      <t>リエキ</t>
    </rPh>
    <phoneticPr fontId="2"/>
  </si>
  <si>
    <t>損益分岐点販売数量</t>
    <rPh sb="0" eb="9">
      <t>ソンエキブンキテンハンバイスウリョウ</t>
    </rPh>
    <phoneticPr fontId="2"/>
  </si>
  <si>
    <t>セグメントA</t>
    <phoneticPr fontId="2"/>
  </si>
  <si>
    <t>セグメントB</t>
    <phoneticPr fontId="2"/>
  </si>
  <si>
    <t>合計/平均</t>
    <rPh sb="0" eb="2">
      <t>ゴウケイ</t>
    </rPh>
    <rPh sb="3" eb="5">
      <t>ヘイキン</t>
    </rPh>
    <phoneticPr fontId="2"/>
  </si>
  <si>
    <t>【グラフ】損益分岐点販売数量</t>
    <rPh sb="5" eb="14">
      <t>ソンエキブンキテンハンバイスウリョウ</t>
    </rPh>
    <phoneticPr fontId="2"/>
  </si>
  <si>
    <t>セグメントC</t>
    <phoneticPr fontId="2"/>
  </si>
  <si>
    <t>セグメントD</t>
    <phoneticPr fontId="2"/>
  </si>
  <si>
    <t>販売数量</t>
    <rPh sb="0" eb="2">
      <t>ハンバイ</t>
    </rPh>
    <rPh sb="2" eb="4">
      <t>スウリョウ</t>
    </rPh>
    <phoneticPr fontId="2"/>
  </si>
  <si>
    <t>貢献利益単価</t>
    <rPh sb="0" eb="4">
      <t>コウケンリエキ</t>
    </rPh>
    <rPh sb="4" eb="6">
      <t>タンカ</t>
    </rPh>
    <phoneticPr fontId="2"/>
  </si>
  <si>
    <t>優先度1位</t>
    <rPh sb="0" eb="3">
      <t>ユウセンド</t>
    </rPh>
    <rPh sb="4" eb="5">
      <t>イ</t>
    </rPh>
    <phoneticPr fontId="2"/>
  </si>
  <si>
    <t>優先度2位</t>
    <rPh sb="0" eb="3">
      <t>ユウセンド</t>
    </rPh>
    <rPh sb="4" eb="5">
      <t>イ</t>
    </rPh>
    <phoneticPr fontId="2"/>
  </si>
  <si>
    <t>優先度3位</t>
    <rPh sb="0" eb="3">
      <t>ユウセンド</t>
    </rPh>
    <rPh sb="4" eb="5">
      <t>イ</t>
    </rPh>
    <phoneticPr fontId="2"/>
  </si>
  <si>
    <t>優先度4位</t>
    <rPh sb="0" eb="3">
      <t>ユウセンド</t>
    </rPh>
    <rPh sb="4" eb="5">
      <t>イ</t>
    </rPh>
    <phoneticPr fontId="2"/>
  </si>
  <si>
    <t>固定費回収計算</t>
    <rPh sb="0" eb="7">
      <t>コテイヒカイシュウケイサン</t>
    </rPh>
    <phoneticPr fontId="2"/>
  </si>
  <si>
    <t>回収固定費</t>
    <rPh sb="0" eb="2">
      <t>カイシュウ</t>
    </rPh>
    <rPh sb="2" eb="5">
      <t>コテイヒ</t>
    </rPh>
    <phoneticPr fontId="2"/>
  </si>
  <si>
    <t>固定費回収残</t>
    <rPh sb="0" eb="6">
      <t>コテイヒカイシュウザン</t>
    </rPh>
    <phoneticPr fontId="2"/>
  </si>
  <si>
    <t>個別法-組み合わせで損益分岐点販売数量を求める – 複数セグメントのCVP分析</t>
    <rPh sb="0" eb="3">
      <t>コベツホウ</t>
    </rPh>
    <rPh sb="4" eb="5">
      <t>ク</t>
    </rPh>
    <rPh sb="6" eb="7">
      <t>ア</t>
    </rPh>
    <phoneticPr fontId="2"/>
  </si>
  <si>
    <t>●貢献利益単価（高い順）</t>
    <rPh sb="1" eb="7">
      <t>コウケンリエキタンカ</t>
    </rPh>
    <rPh sb="8" eb="9">
      <t>タカ</t>
    </rPh>
    <rPh sb="10" eb="11">
      <t>ジュン</t>
    </rPh>
    <phoneticPr fontId="2"/>
  </si>
  <si>
    <t>●貢献利益単価（低い順）</t>
    <rPh sb="1" eb="7">
      <t>コウケンリエキタンカ</t>
    </rPh>
    <rPh sb="8" eb="9">
      <t>ヒク</t>
    </rPh>
    <rPh sb="10" eb="11">
      <t>ジュン</t>
    </rPh>
    <phoneticPr fontId="2"/>
  </si>
  <si>
    <t>●加重平均貢献利益単価</t>
    <rPh sb="1" eb="5">
      <t>カジュウヘイキン</t>
    </rPh>
    <rPh sb="5" eb="11">
      <t>コウケンリエキタンカ</t>
    </rPh>
    <phoneticPr fontId="2"/>
  </si>
  <si>
    <t>実現販売数量</t>
    <rPh sb="0" eb="2">
      <t>ジツゲン</t>
    </rPh>
    <rPh sb="2" eb="6">
      <t>ハンバイスウリョウ</t>
    </rPh>
    <phoneticPr fontId="2"/>
  </si>
  <si>
    <t>低単価損益分岐点販売数量</t>
    <rPh sb="0" eb="1">
      <t>テイ</t>
    </rPh>
    <rPh sb="1" eb="3">
      <t>タンカ</t>
    </rPh>
    <rPh sb="3" eb="12">
      <t>ソンエキブンキテンハンバイスウリョウ</t>
    </rPh>
    <phoneticPr fontId="2"/>
  </si>
  <si>
    <t>加重平均単価損益分岐点販売数量</t>
    <rPh sb="0" eb="6">
      <t>カジュウヘイキンタンカ</t>
    </rPh>
    <rPh sb="6" eb="15">
      <t>ソンエキブンキテンハンバイスウリョウ</t>
    </rPh>
    <phoneticPr fontId="2"/>
  </si>
  <si>
    <t>高単価損益分岐点販売数量</t>
    <rPh sb="0" eb="1">
      <t>コウ</t>
    </rPh>
    <rPh sb="1" eb="3">
      <t>タンカ</t>
    </rPh>
    <rPh sb="3" eb="12">
      <t>ソンエキブンキテンハンバイスウリョウ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</si>
</sst>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.0_ ;[Red]\-#,##0.0\ "/>
  </numFmts>
  <fonts count="11" x14ac:knownFonts="1">
    <font>
      <sz val="11"/>
      <color theme="1"/>
      <name val="Meiryo UI"/>
      <family val="2"/>
      <scheme val="minor"/>
    </font>
    <font>
      <sz val="11"/>
      <color theme="1"/>
      <name val="Meiryo UI"/>
      <family val="2"/>
      <charset val="128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name val="Meiryo UI"/>
      <family val="2"/>
      <scheme val="minor"/>
    </font>
    <font>
      <b/>
      <sz val="11"/>
      <color theme="1"/>
      <name val="Meiryo UI"/>
      <family val="3"/>
      <charset val="128"/>
      <scheme val="minor"/>
    </font>
    <font>
      <sz val="11"/>
      <name val="Meiryo UI"/>
      <family val="3"/>
      <charset val="128"/>
      <scheme val="minor"/>
    </font>
    <font>
      <sz val="11"/>
      <color theme="4"/>
      <name val="Meiryo UI"/>
      <family val="3"/>
      <charset val="128"/>
      <scheme val="minor"/>
    </font>
    <font>
      <sz val="10"/>
      <name val="Meiryo U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0" fillId="0" borderId="0" xfId="0" applyBorder="1"/>
    <xf numFmtId="0" fontId="0" fillId="2" borderId="0" xfId="0" applyFill="1"/>
    <xf numFmtId="0" fontId="4" fillId="2" borderId="0" xfId="0" applyFont="1" applyFill="1"/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38" fontId="0" fillId="0" borderId="3" xfId="0" applyNumberFormat="1" applyBorder="1"/>
    <xf numFmtId="38" fontId="5" fillId="3" borderId="4" xfId="1" applyFont="1" applyFill="1" applyBorder="1" applyAlignment="1"/>
    <xf numFmtId="0" fontId="0" fillId="0" borderId="5" xfId="0" applyBorder="1"/>
    <xf numFmtId="38" fontId="6" fillId="0" borderId="5" xfId="1" applyFont="1" applyFill="1" applyBorder="1" applyAlignment="1"/>
    <xf numFmtId="38" fontId="6" fillId="0" borderId="3" xfId="1" applyFont="1" applyFill="1" applyBorder="1" applyAlignment="1"/>
    <xf numFmtId="0" fontId="0" fillId="0" borderId="7" xfId="0" applyBorder="1"/>
    <xf numFmtId="0" fontId="0" fillId="0" borderId="3" xfId="0" applyFill="1" applyBorder="1"/>
    <xf numFmtId="176" fontId="5" fillId="3" borderId="4" xfId="1" applyNumberFormat="1" applyFont="1" applyFill="1" applyBorder="1" applyAlignment="1"/>
    <xf numFmtId="38" fontId="6" fillId="0" borderId="2" xfId="1" applyFont="1" applyFill="1" applyBorder="1" applyAlignment="1"/>
    <xf numFmtId="38" fontId="0" fillId="0" borderId="0" xfId="1" applyFont="1" applyAlignment="1"/>
    <xf numFmtId="38" fontId="0" fillId="0" borderId="3" xfId="1" applyFont="1" applyBorder="1" applyAlignment="1"/>
    <xf numFmtId="38" fontId="0" fillId="0" borderId="0" xfId="1" applyFont="1" applyBorder="1" applyAlignment="1"/>
    <xf numFmtId="0" fontId="0" fillId="0" borderId="8" xfId="0" applyBorder="1"/>
    <xf numFmtId="38" fontId="0" fillId="0" borderId="0" xfId="1" applyFont="1" applyFill="1" applyBorder="1" applyAlignment="1"/>
    <xf numFmtId="38" fontId="6" fillId="0" borderId="0" xfId="1" applyFont="1" applyFill="1" applyBorder="1" applyAlignment="1"/>
    <xf numFmtId="38" fontId="0" fillId="0" borderId="10" xfId="0" applyNumberFormat="1" applyBorder="1"/>
    <xf numFmtId="0" fontId="0" fillId="0" borderId="1" xfId="0" applyNumberFormat="1" applyBorder="1"/>
    <xf numFmtId="38" fontId="0" fillId="0" borderId="2" xfId="1" applyFont="1" applyFill="1" applyBorder="1" applyAlignment="1"/>
    <xf numFmtId="38" fontId="0" fillId="0" borderId="5" xfId="1" applyFont="1" applyFill="1" applyBorder="1" applyAlignment="1"/>
    <xf numFmtId="38" fontId="0" fillId="0" borderId="8" xfId="1" applyFont="1" applyBorder="1" applyAlignment="1"/>
    <xf numFmtId="0" fontId="0" fillId="4" borderId="2" xfId="0" applyFill="1" applyBorder="1"/>
    <xf numFmtId="0" fontId="0" fillId="4" borderId="1" xfId="0" applyFill="1" applyBorder="1"/>
    <xf numFmtId="0" fontId="5" fillId="3" borderId="9" xfId="0" applyFont="1" applyFill="1" applyBorder="1"/>
    <xf numFmtId="0" fontId="9" fillId="3" borderId="4" xfId="0" applyFont="1" applyFill="1" applyBorder="1"/>
    <xf numFmtId="38" fontId="0" fillId="0" borderId="5" xfId="1" applyFont="1" applyBorder="1" applyAlignment="1"/>
    <xf numFmtId="40" fontId="0" fillId="0" borderId="0" xfId="0" applyNumberFormat="1" applyBorder="1"/>
    <xf numFmtId="177" fontId="0" fillId="0" borderId="0" xfId="0" applyNumberFormat="1"/>
    <xf numFmtId="0" fontId="0" fillId="0" borderId="0" xfId="0" applyNumberFormat="1" applyBorder="1"/>
    <xf numFmtId="0" fontId="0" fillId="0" borderId="14" xfId="0" applyBorder="1"/>
    <xf numFmtId="176" fontId="0" fillId="0" borderId="13" xfId="1" applyNumberFormat="1" applyFont="1" applyFill="1" applyBorder="1" applyAlignment="1"/>
    <xf numFmtId="40" fontId="0" fillId="0" borderId="2" xfId="0" applyNumberFormat="1" applyBorder="1"/>
    <xf numFmtId="38" fontId="0" fillId="0" borderId="6" xfId="1" applyFont="1" applyFill="1" applyBorder="1" applyAlignment="1"/>
    <xf numFmtId="0" fontId="0" fillId="0" borderId="0" xfId="0" applyNumberFormat="1" applyFill="1" applyBorder="1"/>
    <xf numFmtId="0" fontId="0" fillId="0" borderId="7" xfId="0" applyFill="1" applyBorder="1"/>
    <xf numFmtId="176" fontId="0" fillId="0" borderId="8" xfId="1" applyNumberFormat="1" applyFont="1" applyFill="1" applyBorder="1" applyAlignment="1"/>
    <xf numFmtId="176" fontId="0" fillId="0" borderId="7" xfId="1" applyNumberFormat="1" applyFont="1" applyFill="1" applyBorder="1" applyAlignment="1"/>
    <xf numFmtId="38" fontId="0" fillId="0" borderId="8" xfId="1" applyFont="1" applyFill="1" applyBorder="1" applyAlignment="1"/>
    <xf numFmtId="38" fontId="0" fillId="0" borderId="7" xfId="1" applyFont="1" applyFill="1" applyBorder="1" applyAlignment="1"/>
    <xf numFmtId="0" fontId="0" fillId="0" borderId="1" xfId="0" applyNumberFormat="1" applyFill="1" applyBorder="1"/>
    <xf numFmtId="40" fontId="0" fillId="0" borderId="1" xfId="0" applyNumberFormat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2" borderId="0" xfId="0" applyNumberFormat="1" applyFill="1" applyBorder="1"/>
    <xf numFmtId="40" fontId="0" fillId="2" borderId="0" xfId="0" applyNumberFormat="1" applyFill="1" applyBorder="1"/>
    <xf numFmtId="0" fontId="4" fillId="2" borderId="0" xfId="0" applyNumberFormat="1" applyFont="1" applyFill="1" applyBorder="1"/>
    <xf numFmtId="38" fontId="0" fillId="0" borderId="3" xfId="1" applyFont="1" applyFill="1" applyBorder="1" applyAlignment="1"/>
    <xf numFmtId="38" fontId="8" fillId="4" borderId="2" xfId="1" applyFont="1" applyFill="1" applyBorder="1" applyAlignment="1"/>
    <xf numFmtId="38" fontId="10" fillId="4" borderId="2" xfId="1" applyFont="1" applyFill="1" applyBorder="1" applyAlignment="1"/>
    <xf numFmtId="38" fontId="7" fillId="0" borderId="1" xfId="1" applyFont="1" applyFill="1" applyBorder="1" applyAlignment="1"/>
    <xf numFmtId="0" fontId="0" fillId="0" borderId="0" xfId="0" applyFill="1"/>
    <xf numFmtId="0" fontId="6" fillId="0" borderId="0" xfId="0" applyNumberFormat="1" applyFont="1" applyFill="1" applyBorder="1"/>
    <xf numFmtId="40" fontId="6" fillId="0" borderId="0" xfId="0" applyNumberFormat="1" applyFont="1" applyFill="1" applyBorder="1"/>
    <xf numFmtId="0" fontId="6" fillId="0" borderId="0" xfId="0" applyFont="1" applyFill="1"/>
    <xf numFmtId="38" fontId="6" fillId="0" borderId="0" xfId="1" applyFont="1" applyFill="1" applyAlignment="1"/>
    <xf numFmtId="0" fontId="6" fillId="0" borderId="2" xfId="0" applyNumberFormat="1" applyFont="1" applyFill="1" applyBorder="1"/>
    <xf numFmtId="40" fontId="6" fillId="0" borderId="2" xfId="0" applyNumberFormat="1" applyFont="1" applyFill="1" applyBorder="1"/>
    <xf numFmtId="0" fontId="6" fillId="0" borderId="2" xfId="0" applyFont="1" applyFill="1" applyBorder="1"/>
    <xf numFmtId="176" fontId="6" fillId="0" borderId="0" xfId="1" applyNumberFormat="1" applyFont="1" applyFill="1" applyBorder="1" applyAlignment="1"/>
    <xf numFmtId="0" fontId="0" fillId="0" borderId="1" xfId="0" applyFill="1" applyBorder="1"/>
    <xf numFmtId="0" fontId="6" fillId="0" borderId="3" xfId="0" applyNumberFormat="1" applyFont="1" applyFill="1" applyBorder="1"/>
    <xf numFmtId="176" fontId="6" fillId="0" borderId="3" xfId="1" applyNumberFormat="1" applyFont="1" applyFill="1" applyBorder="1" applyAlignment="1"/>
    <xf numFmtId="0" fontId="6" fillId="0" borderId="5" xfId="0" applyNumberFormat="1" applyFont="1" applyFill="1" applyBorder="1"/>
    <xf numFmtId="176" fontId="6" fillId="0" borderId="5" xfId="1" applyNumberFormat="1" applyFont="1" applyFill="1" applyBorder="1" applyAlignment="1"/>
    <xf numFmtId="38" fontId="6" fillId="0" borderId="1" xfId="1" applyFont="1" applyFill="1" applyBorder="1" applyAlignment="1"/>
    <xf numFmtId="176" fontId="6" fillId="0" borderId="8" xfId="1" applyNumberFormat="1" applyFont="1" applyFill="1" applyBorder="1" applyAlignment="1"/>
    <xf numFmtId="38" fontId="0" fillId="0" borderId="12" xfId="1" applyFont="1" applyFill="1" applyBorder="1" applyAlignment="1"/>
    <xf numFmtId="176" fontId="6" fillId="0" borderId="1" xfId="0" applyNumberFormat="1" applyFont="1" applyFill="1" applyBorder="1"/>
    <xf numFmtId="40" fontId="6" fillId="0" borderId="1" xfId="0" applyNumberFormat="1" applyFont="1" applyFill="1" applyBorder="1"/>
    <xf numFmtId="0" fontId="0" fillId="0" borderId="1" xfId="0" applyBorder="1" applyAlignment="1">
      <alignment horizontal="center"/>
    </xf>
  </cellXfs>
  <cellStyles count="5">
    <cellStyle name="パーセント 2" xfId="4" xr:uid="{1BF84807-8C27-44BD-A12C-897B5EFDE688}"/>
    <cellStyle name="桁区切り" xfId="1" builtinId="6"/>
    <cellStyle name="桁区切り 2" xfId="3" xr:uid="{A8F1A4BE-6300-4D60-97C2-79D9A0E1E8F8}"/>
    <cellStyle name="標準" xfId="0" builtinId="0"/>
    <cellStyle name="標準 2" xfId="2" xr:uid="{C8D36904-9DD3-4709-B2E1-E1C7FC5558EE}"/>
  </cellStyles>
  <dxfs count="0"/>
  <tableStyles count="0" defaultTableStyle="TableStyleMedium2" defaultPivotStyle="PivotStyleLight16"/>
  <colors>
    <mruColors>
      <color rgb="FF9966FF"/>
      <color rgb="FF009999"/>
      <color rgb="FFCC66FF"/>
      <color rgb="FFCC99FF"/>
      <color rgb="FFFF00FF"/>
      <color rgb="FFFFCCFF"/>
      <color rgb="FFCCCCFF"/>
      <color rgb="FFCCFF99"/>
      <color rgb="FFCCFFCC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個別法</a:t>
            </a:r>
            <a:r>
              <a:rPr lang="en-US" altLang="ja-JP" b="1"/>
              <a:t>-</a:t>
            </a:r>
            <a:r>
              <a:rPr lang="ja-JP" altLang="en-US" b="1"/>
              <a:t>組み合わせ </a:t>
            </a:r>
            <a:r>
              <a:rPr lang="ja-JP" b="1"/>
              <a:t>損益分岐点分析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6393274853801189E-2"/>
          <c:y val="0.15208250000000001"/>
          <c:w val="0.86432002923976603"/>
          <c:h val="0.721623055555555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circle"/>
              <c:size val="5"/>
              <c:spPr>
                <a:solidFill>
                  <a:schemeClr val="tx1">
                    <a:lumMod val="50000"/>
                    <a:lumOff val="50000"/>
                  </a:schemeClr>
                </a:solidFill>
                <a:ln w="9525">
                  <a:solidFill>
                    <a:schemeClr val="tx1">
                      <a:lumMod val="50000"/>
                      <a:lumOff val="50000"/>
                    </a:schemeClr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0F5-46E3-B8D8-40A8AD11BC71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tx1">
                    <a:lumMod val="50000"/>
                    <a:lumOff val="50000"/>
                  </a:schemeClr>
                </a:solidFill>
                <a:ln w="9525">
                  <a:solidFill>
                    <a:schemeClr val="tx1">
                      <a:lumMod val="50000"/>
                      <a:lumOff val="50000"/>
                    </a:schemeClr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0F5-46E3-B8D8-40A8AD11BC71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tx1">
                    <a:lumMod val="50000"/>
                    <a:lumOff val="50000"/>
                  </a:schemeClr>
                </a:solidFill>
                <a:ln w="9525">
                  <a:solidFill>
                    <a:schemeClr val="tx1">
                      <a:lumMod val="50000"/>
                      <a:lumOff val="50000"/>
                    </a:schemeClr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C0F5-46E3-B8D8-40A8AD11BC71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C0F5-46E3-B8D8-40A8AD11BC71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0F5-46E3-B8D8-40A8AD11BC71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tx1">
                    <a:lumMod val="50000"/>
                    <a:lumOff val="50000"/>
                  </a:schemeClr>
                </a:solidFill>
                <a:ln w="9525">
                  <a:solidFill>
                    <a:schemeClr val="tx1">
                      <a:lumMod val="50000"/>
                      <a:lumOff val="50000"/>
                    </a:schemeClr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C0F5-46E3-B8D8-40A8AD11BC71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tx1">
                    <a:lumMod val="50000"/>
                    <a:lumOff val="50000"/>
                  </a:schemeClr>
                </a:solidFill>
                <a:ln w="9525">
                  <a:solidFill>
                    <a:schemeClr val="tx1">
                      <a:lumMod val="50000"/>
                      <a:lumOff val="50000"/>
                    </a:schemeClr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C0F5-46E3-B8D8-40A8AD11BC71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tx1">
                    <a:lumMod val="50000"/>
                    <a:lumOff val="50000"/>
                  </a:schemeClr>
                </a:solidFill>
                <a:ln w="9525">
                  <a:solidFill>
                    <a:schemeClr val="tx1">
                      <a:lumMod val="50000"/>
                      <a:lumOff val="50000"/>
                    </a:schemeClr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C0F5-46E3-B8D8-40A8AD11BC71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tx1">
                    <a:lumMod val="50000"/>
                    <a:lumOff val="50000"/>
                  </a:schemeClr>
                </a:solidFill>
                <a:ln w="9525">
                  <a:solidFill>
                    <a:schemeClr val="tx1">
                      <a:lumMod val="50000"/>
                      <a:lumOff val="50000"/>
                    </a:schemeClr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C0F5-46E3-B8D8-40A8AD11BC71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C0F5-46E3-B8D8-40A8AD11BC71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C0F5-46E3-B8D8-40A8AD11BC71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2"/>
                </a:solidFill>
                <a:ln w="19050">
                  <a:solidFill>
                    <a:schemeClr val="bg1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C0F5-46E3-B8D8-40A8AD11BC71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2"/>
                </a:solidFill>
                <a:ln w="19050">
                  <a:solidFill>
                    <a:schemeClr val="bg1"/>
                  </a:solidFill>
                </a:ln>
                <a:effectLst/>
              </c:spPr>
            </c:marker>
            <c:bubble3D val="0"/>
            <c:spPr>
              <a:ln w="571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64BF-47A8-A35F-4C7EB93AE537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chemeClr val="accent2"/>
                </a:solidFill>
                <a:ln w="19050">
                  <a:solidFill>
                    <a:schemeClr val="bg1"/>
                  </a:solidFill>
                </a:ln>
                <a:effectLst/>
              </c:spPr>
            </c:marker>
            <c:bubble3D val="0"/>
            <c:spPr>
              <a:ln w="571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FE3C-4FB4-9088-4C27CDFC734E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tx1">
                    <a:lumMod val="50000"/>
                    <a:lumOff val="50000"/>
                  </a:schemeClr>
                </a:solidFill>
                <a:ln w="9525">
                  <a:solidFill>
                    <a:schemeClr val="bg1"/>
                  </a:solidFill>
                  <a:prstDash val="sysDot"/>
                </a:ln>
                <a:effectLst/>
              </c:spPr>
            </c:marker>
            <c:bubble3D val="0"/>
            <c:spPr>
              <a:ln w="19050" cap="rnd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FE3C-4FB4-9088-4C27CDFC734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B1A0390-D5CF-4D36-9729-DB6B6030CE65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C0F5-46E3-B8D8-40A8AD11BC7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2975116959064326"/>
                      <c:h val="7.662333333333333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0F5-46E3-B8D8-40A8AD11BC71}"/>
                </c:ext>
              </c:extLst>
            </c:dLbl>
            <c:dLbl>
              <c:idx val="2"/>
              <c:layout>
                <c:manualLayout>
                  <c:x val="-0.2942907894736842"/>
                  <c:y val="-5.468041666666666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9966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1BD86D9-E0C8-47A9-8E5E-71F56D90F86A}" type="CELLRANGE">
                      <a:rPr lang="en-US" altLang="ja-JP"/>
                      <a:pPr>
                        <a:defRPr>
                          <a:solidFill>
                            <a:srgbClr val="9966FF"/>
                          </a:solidFill>
                        </a:defRPr>
                      </a:pPr>
                      <a:t>[CELLRANGE]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9966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53698830409355"/>
                      <c:h val="6.95677777777777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0F5-46E3-B8D8-40A8AD11BC7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4636885964912278"/>
                      <c:h val="7.30955555555555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0F5-46E3-B8D8-40A8AD11BC7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541393274853801"/>
                      <c:h val="6.95677777777777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0F5-46E3-B8D8-40A8AD11BC7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7B5B010-CC0B-49EE-A850-74A9C71C3DA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0F5-46E3-B8D8-40A8AD11BC7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280158E-83C6-49DE-96E8-6A2616B1EF9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0F5-46E3-B8D8-40A8AD11BC7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C6FED84-20B9-4ED8-B61E-D4339F99620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0F5-46E3-B8D8-40A8AD11BC7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A0D68C6-2DBC-491A-8F8B-2E9C31B632A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0F5-46E3-B8D8-40A8AD11BC7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55E2814-A3EF-4636-A8C0-D1D7F4047D3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0F5-46E3-B8D8-40A8AD11BC7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33C2BE8-2EE1-4327-AC40-E26F1EEFB69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C0F5-46E3-B8D8-40A8AD11BC71}"/>
                </c:ext>
              </c:extLst>
            </c:dLbl>
            <c:dLbl>
              <c:idx val="11"/>
              <c:layout>
                <c:manualLayout>
                  <c:x val="1.4826272855954586E-2"/>
                  <c:y val="-7.055555555555555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B53C5B3-B9DD-434A-9B17-A902436E2BEF}" type="CELLRANGE">
                      <a:rPr lang="en-US" altLang="ja-JP" baseline="0">
                        <a:solidFill>
                          <a:schemeClr val="accent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r>
                      <a:rPr lang="en-US" altLang="ja-JP" baseline="0">
                        <a:solidFill>
                          <a:schemeClr val="accent1"/>
                        </a:solidFill>
                      </a:rPr>
                      <a:t>, </a:t>
                    </a:r>
                    <a:fld id="{E0C45F6D-6B68-4AFC-A9AE-FA84F8BC1E66}" type="YVALUE">
                      <a:rPr lang="en-US" altLang="ja-JP" baseline="0">
                        <a:solidFill>
                          <a:schemeClr val="accent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[Y 値]</a:t>
                    </a:fld>
                    <a:endParaRPr lang="en-US" altLang="ja-JP" baseline="0">
                      <a:solidFill>
                        <a:schemeClr val="accent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C0F5-46E3-B8D8-40A8AD11BC71}"/>
                </c:ext>
              </c:extLst>
            </c:dLbl>
            <c:dLbl>
              <c:idx val="12"/>
              <c:layout>
                <c:manualLayout>
                  <c:x val="-0.14001590540314626"/>
                  <c:y val="-6.87916666666666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A05FFEB-9D10-43EB-81CE-ED2C03623363}" type="CELLRANGE">
                      <a:rPr lang="en-US" altLang="ja-JP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</a:defRPr>
                      </a:pPr>
                      <a:t>[CELLRANGE]</a:t>
                    </a:fld>
                    <a:r>
                      <a:rPr lang="en-US" altLang="ja-JP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, </a:t>
                    </a:r>
                    <a:fld id="{3E59D0A8-EB7D-4476-A6CB-B8F1D2539CC0}" type="XVALUE">
                      <a:rPr lang="en-US" altLang="ja-JP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</a:defRPr>
                      </a:pPr>
                      <a:t>[X 値]</a:t>
                    </a:fld>
                    <a:endParaRPr lang="en-US" altLang="ja-JP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96929824561403"/>
                      <c:h val="0.1754011111111111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C0F5-46E3-B8D8-40A8AD11BC71}"/>
                </c:ext>
              </c:extLst>
            </c:dLbl>
            <c:dLbl>
              <c:idx val="13"/>
              <c:layout>
                <c:manualLayout>
                  <c:x val="-0.18624286777474572"/>
                  <c:y val="-0.1993194444444444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FF0A049-551E-4E42-8D47-DFE078836092}" type="CELLRANGE">
                      <a:rPr lang="en-US" altLang="ja-JP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r>
                      <a:rPr lang="en-US" altLang="ja-JP" baseline="0">
                        <a:solidFill>
                          <a:schemeClr val="accent2"/>
                        </a:solidFill>
                      </a:rPr>
                      <a:t>, </a:t>
                    </a:r>
                    <a:fld id="{5E1D21C2-0E99-4F7E-9098-54DDFDD09577}" type="XVALUE">
                      <a:rPr lang="en-US" altLang="ja-JP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[X 値]</a:t>
                    </a:fld>
                    <a:endParaRPr lang="en-US" altLang="ja-JP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66959008857822"/>
                      <c:h val="0.1512005555555555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64BF-47A8-A35F-4C7EB93AE537}"/>
                </c:ext>
              </c:extLst>
            </c:dLbl>
            <c:dLbl>
              <c:idx val="14"/>
              <c:layout>
                <c:manualLayout>
                  <c:x val="-3.7065709903519484E-2"/>
                  <c:y val="0.1199444444444443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BA19C92-4A4B-48B3-9040-0636B0F8D154}" type="CELLRANGE">
                      <a:rPr lang="en-US" altLang="ja-JP" baseline="0"/>
                      <a:pPr>
                        <a:defRPr/>
                      </a:pPr>
                      <a:t>[CELLRANGE]</a:t>
                    </a:fld>
                    <a:r>
                      <a:rPr lang="en-US" altLang="ja-JP" baseline="0"/>
                      <a:t>, </a:t>
                    </a:r>
                    <a:fld id="{9EE5A776-3B3A-4023-A9E5-0217D1F7C554}" type="XVALUE">
                      <a:rPr lang="en-US" altLang="ja-JP" baseline="0"/>
                      <a:pPr>
                        <a:defRPr/>
                      </a:pPr>
                      <a:t>[X 値]</a:t>
                    </a:fld>
                    <a:endParaRPr lang="en-US" altLang="ja-JP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52909356725145"/>
                      <c:h val="0.16481777777777779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FE3C-4FB4-9088-4C27CDFC734E}"/>
                </c:ext>
              </c:extLst>
            </c:dLbl>
            <c:dLbl>
              <c:idx val="15"/>
              <c:layout>
                <c:manualLayout>
                  <c:x val="-3.2098151093729481E-2"/>
                  <c:y val="-8.769583333333340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F502F7B-EC9E-4E79-8332-166A8942E509}" type="CELLRANGE">
                      <a:rPr lang="en-US" altLang="ja-JP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</a:defRPr>
                      </a:pPr>
                      <a:t>[CELLRANGE]</a:t>
                    </a:fld>
                    <a:r>
                      <a:rPr lang="en-US" altLang="ja-JP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, </a:t>
                    </a:r>
                    <a:fld id="{7ED56143-42EB-4595-A74E-85FE0DB5A9F2}" type="XVALUE">
                      <a:rPr lang="en-US" altLang="ja-JP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</a:defRPr>
                      </a:pPr>
                      <a:t>[X 値]</a:t>
                    </a:fld>
                    <a:endParaRPr lang="en-US" altLang="ja-JP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82100485939848"/>
                      <c:h val="0.1265061111111111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FE3C-4FB4-9088-4C27CDFC73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'複セグ基準法-個別法組み合わせ-販売数量'!$C$64:$C$79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50</c:v>
                </c:pt>
                <c:pt idx="2">
                  <c:v>300</c:v>
                </c:pt>
                <c:pt idx="3">
                  <c:v>650</c:v>
                </c:pt>
                <c:pt idx="4">
                  <c:v>800</c:v>
                </c:pt>
                <c:pt idx="5">
                  <c:v>0</c:v>
                </c:pt>
                <c:pt idx="6">
                  <c:v>150</c:v>
                </c:pt>
                <c:pt idx="7">
                  <c:v>500</c:v>
                </c:pt>
                <c:pt idx="8">
                  <c:v>750</c:v>
                </c:pt>
                <c:pt idx="9">
                  <c:v>800</c:v>
                </c:pt>
                <c:pt idx="10">
                  <c:v>800</c:v>
                </c:pt>
                <c:pt idx="11">
                  <c:v>0</c:v>
                </c:pt>
                <c:pt idx="12">
                  <c:v>350</c:v>
                </c:pt>
                <c:pt idx="13">
                  <c:v>581.81818181818187</c:v>
                </c:pt>
                <c:pt idx="14">
                  <c:v>691.66666666666663</c:v>
                </c:pt>
                <c:pt idx="15">
                  <c:v>800</c:v>
                </c:pt>
              </c:numCache>
            </c:numRef>
          </c:xVal>
          <c:yVal>
            <c:numRef>
              <c:f>'複セグ基準法-個別法組み合わせ-販売数量'!$D$64:$D$79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10000</c:v>
                </c:pt>
                <c:pt idx="2">
                  <c:v>47500</c:v>
                </c:pt>
                <c:pt idx="3">
                  <c:v>65000</c:v>
                </c:pt>
                <c:pt idx="4">
                  <c:v>68750</c:v>
                </c:pt>
                <c:pt idx="5">
                  <c:v>0</c:v>
                </c:pt>
                <c:pt idx="6">
                  <c:v>3750</c:v>
                </c:pt>
                <c:pt idx="7">
                  <c:v>21250</c:v>
                </c:pt>
                <c:pt idx="8">
                  <c:v>58750</c:v>
                </c:pt>
                <c:pt idx="9">
                  <c:v>68750</c:v>
                </c:pt>
                <c:pt idx="10">
                  <c:v>0</c:v>
                </c:pt>
                <c:pt idx="11">
                  <c:v>50000</c:v>
                </c:pt>
                <c:pt idx="12">
                  <c:v>50000</c:v>
                </c:pt>
                <c:pt idx="13">
                  <c:v>50000</c:v>
                </c:pt>
                <c:pt idx="14">
                  <c:v>50000</c:v>
                </c:pt>
                <c:pt idx="15">
                  <c:v>50000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'複セグ基準法-個別法組み合わせ-販売数量'!$B$64:$B$79</c15:f>
                <c15:dlblRangeCache>
                  <c:ptCount val="16"/>
                  <c:pt idx="11">
                    <c:v>固定費</c:v>
                  </c:pt>
                  <c:pt idx="12">
                    <c:v>高単価損益分岐点販売数量</c:v>
                  </c:pt>
                  <c:pt idx="13">
                    <c:v>加重平均単価損益分岐点販売数量</c:v>
                  </c:pt>
                  <c:pt idx="14">
                    <c:v>低単価損益分岐点販売数量</c:v>
                  </c:pt>
                  <c:pt idx="15">
                    <c:v>実現販売数量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C0F5-46E3-B8D8-40A8AD11B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4922848"/>
        <c:axId val="1734924096"/>
      </c:scatterChart>
      <c:valAx>
        <c:axId val="173492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（販売数量</a:t>
                </a:r>
                <a:r>
                  <a:rPr lang="ja-JP" sz="900"/>
                  <a:t>：</a:t>
                </a:r>
                <a:r>
                  <a:rPr lang="ja-JP" altLang="en-US" sz="900"/>
                  <a:t>個</a:t>
                </a:r>
                <a:r>
                  <a:rPr lang="ja-JP" sz="900"/>
                  <a:t>）</a:t>
                </a:r>
              </a:p>
            </c:rich>
          </c:tx>
          <c:layout>
            <c:manualLayout>
              <c:xMode val="edge"/>
              <c:yMode val="edge"/>
              <c:x val="0.83698157894736824"/>
              <c:y val="0.934700833333333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924096"/>
        <c:crosses val="autoZero"/>
        <c:crossBetween val="midCat"/>
      </c:valAx>
      <c:valAx>
        <c:axId val="173492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ja-JP" sz="900">
                    <a:latin typeface="+mj-lt"/>
                  </a:rPr>
                  <a:t>（費用</a:t>
                </a:r>
                <a:r>
                  <a:rPr lang="en-US" sz="900">
                    <a:latin typeface="+mj-lt"/>
                  </a:rPr>
                  <a:t>/</a:t>
                </a:r>
                <a:r>
                  <a:rPr lang="ja-JP" altLang="en-US" sz="900">
                    <a:latin typeface="+mj-lt"/>
                  </a:rPr>
                  <a:t>利益：百万円）</a:t>
                </a:r>
                <a:endParaRPr lang="ja-JP" sz="900"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1.2997076023391813E-2"/>
              <c:y val="3.1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4922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51061</xdr:colOff>
      <xdr:row>42</xdr:row>
      <xdr:rowOff>52240</xdr:rowOff>
    </xdr:from>
    <xdr:to>
      <xdr:col>9</xdr:col>
      <xdr:colOff>299761</xdr:colOff>
      <xdr:row>61</xdr:row>
      <xdr:rowOff>32740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BA7B6BD-41DF-4D7D-919D-2EE03BB677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47354-20F9-4F85-A49C-011B604F898A}">
  <dimension ref="A1:J80"/>
  <sheetViews>
    <sheetView showGridLines="0" tabSelected="1" topLeftCell="A34" zoomScaleNormal="100" workbookViewId="0"/>
  </sheetViews>
  <sheetFormatPr defaultColWidth="0" defaultRowHeight="15" customHeight="1" zeroHeight="1" x14ac:dyDescent="0.45"/>
  <cols>
    <col min="1" max="1" width="0.83203125" customWidth="1"/>
    <col min="2" max="10" width="9.609375" customWidth="1"/>
    <col min="11" max="16384" width="8.88671875" hidden="1"/>
  </cols>
  <sheetData>
    <row r="1" spans="1:10" x14ac:dyDescent="0.45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45">
      <c r="A2" s="2" t="s">
        <v>34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45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4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0" ht="15" customHeight="1" x14ac:dyDescent="0.45"/>
    <row r="6" spans="1:10" x14ac:dyDescent="0.45">
      <c r="B6" s="3" t="s">
        <v>1</v>
      </c>
      <c r="C6" s="2"/>
      <c r="D6" s="2"/>
      <c r="E6" s="2"/>
      <c r="F6" s="2"/>
      <c r="G6" s="2"/>
      <c r="H6" s="2"/>
      <c r="I6" s="2"/>
      <c r="J6" s="2"/>
    </row>
    <row r="7" spans="1:10" ht="15" customHeight="1" x14ac:dyDescent="0.45"/>
    <row r="8" spans="1:10" x14ac:dyDescent="0.45">
      <c r="B8" t="s">
        <v>13</v>
      </c>
      <c r="D8" s="5"/>
      <c r="E8" s="5"/>
      <c r="F8" s="5"/>
      <c r="G8" s="4"/>
      <c r="H8" s="4"/>
    </row>
    <row r="9" spans="1:10" ht="15.4" thickBot="1" x14ac:dyDescent="0.5">
      <c r="D9" s="47" t="s">
        <v>27</v>
      </c>
      <c r="E9" s="48" t="s">
        <v>28</v>
      </c>
      <c r="F9" s="48" t="s">
        <v>29</v>
      </c>
      <c r="G9" s="48" t="s">
        <v>30</v>
      </c>
      <c r="H9" s="28" t="s">
        <v>21</v>
      </c>
    </row>
    <row r="10" spans="1:10" ht="15.4" thickBot="1" x14ac:dyDescent="0.5">
      <c r="B10" s="4"/>
      <c r="C10" s="35"/>
      <c r="D10" s="29" t="s">
        <v>19</v>
      </c>
      <c r="E10" s="30" t="s">
        <v>20</v>
      </c>
      <c r="F10" s="29" t="s">
        <v>23</v>
      </c>
      <c r="G10" s="30" t="s">
        <v>24</v>
      </c>
      <c r="H10" s="46" t="s">
        <v>9</v>
      </c>
    </row>
    <row r="11" spans="1:10" ht="15.4" thickBot="1" x14ac:dyDescent="0.5">
      <c r="B11" t="s">
        <v>25</v>
      </c>
      <c r="C11" s="1" t="s">
        <v>12</v>
      </c>
      <c r="D11" s="8">
        <v>150</v>
      </c>
      <c r="E11" s="8">
        <v>350</v>
      </c>
      <c r="F11" s="8">
        <v>250</v>
      </c>
      <c r="G11" s="8">
        <v>50</v>
      </c>
      <c r="H11" s="38">
        <f>SUM(D11:G11)</f>
        <v>800</v>
      </c>
    </row>
    <row r="12" spans="1:10" ht="15.4" thickBot="1" x14ac:dyDescent="0.5">
      <c r="B12" s="12" t="s">
        <v>2</v>
      </c>
      <c r="C12" s="6" t="s">
        <v>7</v>
      </c>
      <c r="D12" s="14">
        <v>100</v>
      </c>
      <c r="E12" s="14">
        <v>200</v>
      </c>
      <c r="F12" s="14">
        <v>300</v>
      </c>
      <c r="G12" s="14">
        <v>400</v>
      </c>
      <c r="H12" s="42">
        <f>SUMPRODUCT(D11:G11,D12:G12)/H11</f>
        <v>225</v>
      </c>
    </row>
    <row r="13" spans="1:10" ht="15.4" thickBot="1" x14ac:dyDescent="0.5">
      <c r="B13" s="19"/>
      <c r="C13" s="6" t="s">
        <v>8</v>
      </c>
      <c r="D13" s="20">
        <f>D11*D12</f>
        <v>15000</v>
      </c>
      <c r="E13" s="20">
        <f t="shared" ref="E13:G13" si="0">E11*E12</f>
        <v>70000</v>
      </c>
      <c r="F13" s="20">
        <f t="shared" si="0"/>
        <v>75000</v>
      </c>
      <c r="G13" s="20">
        <f t="shared" si="0"/>
        <v>20000</v>
      </c>
      <c r="H13" s="44">
        <f>SUM(D13:G13)</f>
        <v>180000</v>
      </c>
    </row>
    <row r="14" spans="1:10" ht="15.4" thickBot="1" x14ac:dyDescent="0.5">
      <c r="B14" s="12" t="s">
        <v>4</v>
      </c>
      <c r="C14" s="13" t="s">
        <v>7</v>
      </c>
      <c r="D14" s="14">
        <v>75</v>
      </c>
      <c r="E14" s="14">
        <v>150</v>
      </c>
      <c r="F14" s="14">
        <v>150</v>
      </c>
      <c r="G14" s="14">
        <v>200</v>
      </c>
      <c r="H14" s="36">
        <f>SUMPRODUCT(D11:G11,D14:G14)/H11</f>
        <v>139.0625</v>
      </c>
    </row>
    <row r="15" spans="1:10" x14ac:dyDescent="0.45">
      <c r="B15" s="1"/>
      <c r="C15" s="40" t="s">
        <v>8</v>
      </c>
      <c r="D15" s="72">
        <f>D11*D14</f>
        <v>11250</v>
      </c>
      <c r="E15" s="72">
        <f t="shared" ref="E15:G15" si="1">E11*E14</f>
        <v>52500</v>
      </c>
      <c r="F15" s="72">
        <f t="shared" si="1"/>
        <v>37500</v>
      </c>
      <c r="G15" s="72">
        <f t="shared" si="1"/>
        <v>10000</v>
      </c>
      <c r="H15" s="43">
        <f>SUM(D15:G15)</f>
        <v>111250</v>
      </c>
    </row>
    <row r="16" spans="1:10" x14ac:dyDescent="0.45">
      <c r="B16" s="12" t="s">
        <v>5</v>
      </c>
      <c r="C16" s="13" t="s">
        <v>7</v>
      </c>
      <c r="D16" s="71">
        <f>D12-D14</f>
        <v>25</v>
      </c>
      <c r="E16" s="71">
        <f>E12-E14</f>
        <v>50</v>
      </c>
      <c r="F16" s="71">
        <f>F12-F14</f>
        <v>150</v>
      </c>
      <c r="G16" s="71">
        <f>G12-G14</f>
        <v>200</v>
      </c>
      <c r="H16" s="41">
        <f>SUMPRODUCT(D11:G11,D16:G16)/H11</f>
        <v>85.9375</v>
      </c>
      <c r="I16" s="33"/>
    </row>
    <row r="17" spans="2:10" ht="15.4" thickBot="1" x14ac:dyDescent="0.5">
      <c r="B17" s="4"/>
      <c r="C17" s="5" t="s">
        <v>8</v>
      </c>
      <c r="D17" s="15">
        <f>D11*D16</f>
        <v>3750</v>
      </c>
      <c r="E17" s="15">
        <f t="shared" ref="E17:F17" si="2">E11*E16</f>
        <v>17500</v>
      </c>
      <c r="F17" s="15">
        <f t="shared" si="2"/>
        <v>37500</v>
      </c>
      <c r="G17" s="15">
        <f>G11*G16</f>
        <v>10000</v>
      </c>
      <c r="H17" s="24">
        <f>SUM(D17:G17)</f>
        <v>68750</v>
      </c>
      <c r="I17" s="33"/>
    </row>
    <row r="18" spans="2:10" ht="15.4" thickBot="1" x14ac:dyDescent="0.5">
      <c r="B18" s="23" t="s">
        <v>10</v>
      </c>
      <c r="C18" s="45" t="s">
        <v>8</v>
      </c>
      <c r="D18" s="46" t="s">
        <v>9</v>
      </c>
      <c r="E18" s="46" t="s">
        <v>9</v>
      </c>
      <c r="F18" s="46" t="s">
        <v>9</v>
      </c>
      <c r="G18" s="46" t="s">
        <v>9</v>
      </c>
      <c r="H18" s="8">
        <v>50000</v>
      </c>
    </row>
    <row r="19" spans="2:10" x14ac:dyDescent="0.45">
      <c r="B19" s="37" t="s">
        <v>17</v>
      </c>
      <c r="C19" s="37" t="s">
        <v>8</v>
      </c>
      <c r="D19" s="46" t="s">
        <v>9</v>
      </c>
      <c r="E19" s="46" t="s">
        <v>9</v>
      </c>
      <c r="F19" s="46" t="s">
        <v>9</v>
      </c>
      <c r="G19" s="46" t="s">
        <v>9</v>
      </c>
      <c r="H19" s="22">
        <f>H17-H18</f>
        <v>18750</v>
      </c>
    </row>
    <row r="20" spans="2:10" x14ac:dyDescent="0.45">
      <c r="B20" s="34"/>
      <c r="C20" s="39"/>
      <c r="D20" s="39"/>
      <c r="E20" s="32"/>
      <c r="F20" s="32"/>
      <c r="G20" s="32"/>
    </row>
    <row r="21" spans="2:10" x14ac:dyDescent="0.45">
      <c r="B21" s="51" t="s">
        <v>31</v>
      </c>
      <c r="C21" s="49"/>
      <c r="D21" s="49"/>
      <c r="E21" s="50"/>
      <c r="F21" s="50"/>
      <c r="G21" s="50"/>
      <c r="H21" s="2"/>
      <c r="I21" s="2"/>
      <c r="J21" s="2"/>
    </row>
    <row r="22" spans="2:10" s="56" customFormat="1" x14ac:dyDescent="0.45">
      <c r="B22" s="57"/>
      <c r="C22" s="57"/>
      <c r="D22" s="57"/>
      <c r="E22" s="58"/>
      <c r="F22" s="58"/>
      <c r="G22" s="58"/>
      <c r="H22" s="59"/>
      <c r="I22" s="59"/>
      <c r="J22" s="59"/>
    </row>
    <row r="23" spans="2:10" s="56" customFormat="1" x14ac:dyDescent="0.45">
      <c r="B23" s="57" t="s">
        <v>35</v>
      </c>
      <c r="C23" s="61"/>
      <c r="D23" s="61"/>
      <c r="E23" s="62"/>
      <c r="F23" s="62"/>
      <c r="G23" s="62"/>
      <c r="H23" s="63"/>
      <c r="I23" s="60"/>
      <c r="J23" s="59"/>
    </row>
    <row r="24" spans="2:10" s="56" customFormat="1" x14ac:dyDescent="0.45">
      <c r="B24" s="61"/>
      <c r="C24" s="54" t="s">
        <v>26</v>
      </c>
      <c r="D24" s="54" t="s">
        <v>11</v>
      </c>
      <c r="E24" s="53" t="s">
        <v>5</v>
      </c>
      <c r="F24" s="53" t="s">
        <v>32</v>
      </c>
      <c r="G24" s="54" t="s">
        <v>33</v>
      </c>
      <c r="H24" s="53" t="s">
        <v>18</v>
      </c>
      <c r="I24" s="28"/>
      <c r="J24" s="60"/>
    </row>
    <row r="25" spans="2:10" s="56" customFormat="1" x14ac:dyDescent="0.45">
      <c r="B25" s="57" t="str">
        <f>INDEX(D10:G10,MATCH(LARGE(D16:G16,1),D16:G16))</f>
        <v>セグメントD</v>
      </c>
      <c r="C25" s="64">
        <f>INDEX(D16:G16,MATCH(LARGE(D16:G16,1),D16:G16))</f>
        <v>200</v>
      </c>
      <c r="D25" s="21">
        <f>INDEX(D11:G11,MATCH(LARGE(D16:G16,1),D16:G16))</f>
        <v>50</v>
      </c>
      <c r="E25" s="21">
        <f>INDEX(D17:G17,MATCH(LARGE(D16:G16,1),D16:G16))</f>
        <v>10000</v>
      </c>
      <c r="F25" s="21">
        <f>IF(H18&gt;E25,E25,H18)</f>
        <v>10000</v>
      </c>
      <c r="G25" s="21">
        <f>H18-F25</f>
        <v>40000</v>
      </c>
      <c r="H25" s="60">
        <f>F25/C25</f>
        <v>50</v>
      </c>
      <c r="I25" s="60"/>
      <c r="J25" s="60"/>
    </row>
    <row r="26" spans="2:10" s="56" customFormat="1" x14ac:dyDescent="0.45">
      <c r="B26" s="66" t="str">
        <f>INDEX(D10:G10,MATCH(LARGE(D16:G16,2),D16:G16))</f>
        <v>セグメントC</v>
      </c>
      <c r="C26" s="67">
        <f>INDEX(D16:G16,MATCH(LARGE(D16:G16,2),D16:G16))</f>
        <v>150</v>
      </c>
      <c r="D26" s="11">
        <f>INDEX(D11:G11,MATCH(LARGE(D16:G16,2),D16:G16))</f>
        <v>250</v>
      </c>
      <c r="E26" s="11">
        <f>INDEX(D17:G17,MATCH(LARGE(D16:G16,2),D16:G16))</f>
        <v>37500</v>
      </c>
      <c r="F26" s="11">
        <f>IF(G25&gt;E26,E26,G25)</f>
        <v>37500</v>
      </c>
      <c r="G26" s="52">
        <f>G25-F26</f>
        <v>2500</v>
      </c>
      <c r="H26" s="11">
        <f>F26/C26</f>
        <v>250</v>
      </c>
      <c r="I26" s="11"/>
      <c r="J26" s="60"/>
    </row>
    <row r="27" spans="2:10" s="56" customFormat="1" x14ac:dyDescent="0.45">
      <c r="B27" s="66" t="str">
        <f>INDEX(D10:G10,MATCH(LARGE(D16:G16,3),D16:G16))</f>
        <v>セグメントB</v>
      </c>
      <c r="C27" s="67">
        <f>INDEX(D16:G16,MATCH(LARGE(D16:G16,3),D16:G16))</f>
        <v>50</v>
      </c>
      <c r="D27" s="11">
        <f>INDEX(D11:G11,MATCH(LARGE(D16:G16,3),D16:G16))</f>
        <v>350</v>
      </c>
      <c r="E27" s="11">
        <f>INDEX(D17:G17,MATCH(LARGE(D16:G16,3),D16:G16))</f>
        <v>17500</v>
      </c>
      <c r="F27" s="11">
        <f>IF(G26&gt;E27,E27,G26)</f>
        <v>2500</v>
      </c>
      <c r="G27" s="52">
        <f>G26-F27</f>
        <v>0</v>
      </c>
      <c r="H27" s="11">
        <f>F27/C27</f>
        <v>50</v>
      </c>
      <c r="I27" s="11"/>
      <c r="J27" s="60"/>
    </row>
    <row r="28" spans="2:10" s="56" customFormat="1" x14ac:dyDescent="0.45">
      <c r="B28" s="68" t="str">
        <f>INDEX(D10:G10,MATCH(LARGE(D16:G16,4),D16:G16))</f>
        <v>セグメントA</v>
      </c>
      <c r="C28" s="69">
        <f>INDEX(D16:G16,MATCH(LARGE(D16:G16,4),D16:G16))</f>
        <v>25</v>
      </c>
      <c r="D28" s="10">
        <f>INDEX(D11:G11,MATCH(LARGE(D16:G16,4),D16:G16))</f>
        <v>150</v>
      </c>
      <c r="E28" s="10">
        <f>INDEX(D17:G17,MATCH(LARGE(D16:G16,4),D16:G16))</f>
        <v>3750</v>
      </c>
      <c r="F28" s="10">
        <f>IF(G27&gt;E28,E28,G27)</f>
        <v>0</v>
      </c>
      <c r="G28" s="25">
        <f>G27-F28</f>
        <v>0</v>
      </c>
      <c r="H28" s="10">
        <f>F28/C28</f>
        <v>0</v>
      </c>
      <c r="I28" s="10"/>
      <c r="J28" s="60"/>
    </row>
    <row r="29" spans="2:10" s="56" customFormat="1" x14ac:dyDescent="0.45">
      <c r="B29" s="57"/>
      <c r="C29" s="57"/>
      <c r="D29" s="57"/>
      <c r="E29" s="57"/>
      <c r="F29" s="21"/>
      <c r="G29" s="21"/>
      <c r="H29" s="55">
        <f>SUM(H25:H28)</f>
        <v>350</v>
      </c>
      <c r="I29" s="70"/>
      <c r="J29" s="60"/>
    </row>
    <row r="30" spans="2:10" s="56" customFormat="1" x14ac:dyDescent="0.45">
      <c r="B30" s="57"/>
      <c r="C30" s="57"/>
      <c r="D30" s="57"/>
      <c r="E30" s="57"/>
      <c r="F30" s="21"/>
      <c r="G30" s="21"/>
      <c r="H30" s="21"/>
      <c r="I30" s="60"/>
      <c r="J30" s="60"/>
    </row>
    <row r="31" spans="2:10" s="56" customFormat="1" x14ac:dyDescent="0.45">
      <c r="B31" s="57" t="s">
        <v>36</v>
      </c>
      <c r="C31" s="61"/>
      <c r="D31" s="61"/>
      <c r="E31" s="61"/>
      <c r="F31" s="62"/>
      <c r="G31" s="62"/>
      <c r="H31" s="62"/>
      <c r="I31" s="63"/>
      <c r="J31" s="60"/>
    </row>
    <row r="32" spans="2:10" s="56" customFormat="1" x14ac:dyDescent="0.45">
      <c r="B32" s="61"/>
      <c r="C32" s="54" t="s">
        <v>26</v>
      </c>
      <c r="D32" s="54" t="s">
        <v>11</v>
      </c>
      <c r="E32" s="53" t="s">
        <v>5</v>
      </c>
      <c r="F32" s="53" t="s">
        <v>32</v>
      </c>
      <c r="G32" s="54" t="s">
        <v>33</v>
      </c>
      <c r="H32" s="53" t="s">
        <v>18</v>
      </c>
      <c r="I32" s="28"/>
      <c r="J32" s="60"/>
    </row>
    <row r="33" spans="2:10" s="56" customFormat="1" x14ac:dyDescent="0.45">
      <c r="B33" s="57" t="str">
        <f>INDEX(D10:G10,MATCH(SMALL(D16:G16,1),D16:G16))</f>
        <v>セグメントA</v>
      </c>
      <c r="C33" s="64">
        <f>INDEX(D16:G16,MATCH(SMALL(D16:G16,1),D16:G16))</f>
        <v>25</v>
      </c>
      <c r="D33" s="21">
        <f>INDEX(D11:G11,MATCH(SMALL(D16:G16,1),D16:G16))</f>
        <v>150</v>
      </c>
      <c r="E33" s="21">
        <f>INDEX(D17:G17,MATCH(SMALL(D16:G16,1),D16:G16))</f>
        <v>3750</v>
      </c>
      <c r="F33" s="21">
        <f>IF(H18&gt;E33,E33,H18)</f>
        <v>3750</v>
      </c>
      <c r="G33" s="21">
        <f>H18-F33</f>
        <v>46250</v>
      </c>
      <c r="H33" s="60">
        <f>F33/C33</f>
        <v>150</v>
      </c>
      <c r="I33" s="60"/>
      <c r="J33" s="60"/>
    </row>
    <row r="34" spans="2:10" s="56" customFormat="1" x14ac:dyDescent="0.45">
      <c r="B34" s="66" t="str">
        <f>INDEX(D10:G10,MATCH(SMALL(D16:G16,2),D16:G16))</f>
        <v>セグメントB</v>
      </c>
      <c r="C34" s="67">
        <f>INDEX(D16:G16,MATCH(SMALL(D16:G16,2),D16:G16))</f>
        <v>50</v>
      </c>
      <c r="D34" s="11">
        <f>INDEX(D11:G11,MATCH(SMALL(D16:G16,2),D16:G16))</f>
        <v>350</v>
      </c>
      <c r="E34" s="11">
        <f>INDEX(D17:G17,MATCH(SMALL(D16:G16,2),D16:G16))</f>
        <v>17500</v>
      </c>
      <c r="F34" s="11">
        <f>IF(G33&gt;E34,E34,G33)</f>
        <v>17500</v>
      </c>
      <c r="G34" s="52">
        <f>G33-F34</f>
        <v>28750</v>
      </c>
      <c r="H34" s="11">
        <f>F34/C34</f>
        <v>350</v>
      </c>
      <c r="I34" s="11"/>
      <c r="J34" s="60"/>
    </row>
    <row r="35" spans="2:10" s="56" customFormat="1" x14ac:dyDescent="0.45">
      <c r="B35" s="66" t="str">
        <f>INDEX(D10:G10,MATCH(SMALL(D16:G16,3),D16:G16))</f>
        <v>セグメントC</v>
      </c>
      <c r="C35" s="67">
        <f>INDEX(D16:G16,MATCH(SMALL(D16:G16,3),D16:G16))</f>
        <v>150</v>
      </c>
      <c r="D35" s="11">
        <f>INDEX(D11:G11,MATCH(SMALL(D16:G16,3),D16:G16))</f>
        <v>250</v>
      </c>
      <c r="E35" s="11">
        <f>INDEX(D17:G17,MATCH(SMALL(D16:G16,3),D16:G16))</f>
        <v>37500</v>
      </c>
      <c r="F35" s="11">
        <f>IF(G34&gt;E35,E35,G34)</f>
        <v>28750</v>
      </c>
      <c r="G35" s="52">
        <f>G34-F35</f>
        <v>0</v>
      </c>
      <c r="H35" s="11">
        <f>F35/C35</f>
        <v>191.66666666666666</v>
      </c>
      <c r="I35" s="11"/>
      <c r="J35" s="60"/>
    </row>
    <row r="36" spans="2:10" s="56" customFormat="1" x14ac:dyDescent="0.45">
      <c r="B36" s="68" t="str">
        <f>INDEX(D10:G10,MATCH(SMALL(D16:G16,4),D16:G16))</f>
        <v>セグメントD</v>
      </c>
      <c r="C36" s="69">
        <f>INDEX(D16:G16,MATCH(SMALL(D16:G16,4),D16:G16))</f>
        <v>200</v>
      </c>
      <c r="D36" s="10">
        <f>INDEX(D11:G11,MATCH(SMALL(D16:G16,4),D16:G16))</f>
        <v>50</v>
      </c>
      <c r="E36" s="10">
        <f>INDEX(D17:G17,MATCH(SMALL(D16:G16,4),D16:G16))</f>
        <v>10000</v>
      </c>
      <c r="F36" s="10">
        <f>IF(G35&gt;E36,E36,G35)</f>
        <v>0</v>
      </c>
      <c r="G36" s="25">
        <f>G35-F36</f>
        <v>0</v>
      </c>
      <c r="H36" s="10">
        <f>F36/C36</f>
        <v>0</v>
      </c>
      <c r="I36" s="10"/>
      <c r="J36" s="60"/>
    </row>
    <row r="37" spans="2:10" s="56" customFormat="1" x14ac:dyDescent="0.45">
      <c r="B37" s="57"/>
      <c r="C37" s="57"/>
      <c r="D37" s="57"/>
      <c r="E37" s="57"/>
      <c r="F37" s="21"/>
      <c r="G37" s="21"/>
      <c r="H37" s="55">
        <f>SUM(H33:H36)</f>
        <v>691.66666666666663</v>
      </c>
      <c r="I37" s="70"/>
      <c r="J37" s="60"/>
    </row>
    <row r="38" spans="2:10" s="56" customFormat="1" x14ac:dyDescent="0.45">
      <c r="B38" s="57"/>
      <c r="C38" s="57"/>
      <c r="D38" s="57"/>
      <c r="E38" s="57"/>
      <c r="F38" s="21"/>
      <c r="G38" s="21"/>
      <c r="H38" s="70"/>
      <c r="I38" s="70"/>
      <c r="J38" s="60"/>
    </row>
    <row r="39" spans="2:10" s="56" customFormat="1" x14ac:dyDescent="0.45">
      <c r="B39" s="61" t="s">
        <v>37</v>
      </c>
      <c r="E39" s="57"/>
      <c r="F39" s="15"/>
      <c r="G39" s="15"/>
      <c r="H39" s="53" t="s">
        <v>18</v>
      </c>
      <c r="I39" s="27"/>
      <c r="J39" s="60"/>
    </row>
    <row r="40" spans="2:10" s="56" customFormat="1" x14ac:dyDescent="0.45">
      <c r="B40" s="5"/>
      <c r="C40" s="73">
        <f>H16</f>
        <v>85.9375</v>
      </c>
      <c r="D40" s="73"/>
      <c r="E40" s="74"/>
      <c r="F40" s="74"/>
      <c r="G40" s="74"/>
      <c r="H40" s="55">
        <f>H18/C40</f>
        <v>581.81818181818187</v>
      </c>
      <c r="I40" s="65"/>
      <c r="J40" s="59"/>
    </row>
    <row r="41" spans="2:10" x14ac:dyDescent="0.45">
      <c r="B41" s="20"/>
      <c r="C41" s="20"/>
      <c r="D41" s="20"/>
      <c r="E41" s="20"/>
      <c r="F41" s="20"/>
      <c r="G41" s="20"/>
      <c r="H41" s="20"/>
      <c r="I41" s="20"/>
      <c r="J41" s="20"/>
    </row>
    <row r="42" spans="2:10" x14ac:dyDescent="0.45">
      <c r="B42" s="3" t="s">
        <v>22</v>
      </c>
      <c r="C42" s="2"/>
      <c r="D42" s="2"/>
      <c r="E42" s="2"/>
      <c r="F42" s="2"/>
      <c r="G42" s="2"/>
      <c r="H42" s="2"/>
      <c r="I42" s="2"/>
      <c r="J42" s="2"/>
    </row>
    <row r="43" spans="2:10" ht="15" customHeight="1" x14ac:dyDescent="0.45"/>
    <row r="44" spans="2:10" ht="15" customHeight="1" x14ac:dyDescent="0.45"/>
    <row r="45" spans="2:10" ht="15" customHeight="1" x14ac:dyDescent="0.45"/>
    <row r="46" spans="2:10" ht="15" customHeight="1" x14ac:dyDescent="0.45"/>
    <row r="47" spans="2:10" ht="15" customHeight="1" x14ac:dyDescent="0.45"/>
    <row r="48" spans="2:10" ht="15" customHeight="1" x14ac:dyDescent="0.45"/>
    <row r="49" spans="2:4" ht="15" customHeight="1" x14ac:dyDescent="0.45"/>
    <row r="50" spans="2:4" ht="15" customHeight="1" x14ac:dyDescent="0.45"/>
    <row r="51" spans="2:4" ht="15" customHeight="1" x14ac:dyDescent="0.45"/>
    <row r="52" spans="2:4" ht="15" customHeight="1" x14ac:dyDescent="0.45"/>
    <row r="53" spans="2:4" ht="15" customHeight="1" x14ac:dyDescent="0.45"/>
    <row r="54" spans="2:4" ht="15" customHeight="1" x14ac:dyDescent="0.45"/>
    <row r="55" spans="2:4" ht="15" customHeight="1" x14ac:dyDescent="0.45"/>
    <row r="56" spans="2:4" ht="15" customHeight="1" x14ac:dyDescent="0.45"/>
    <row r="57" spans="2:4" ht="15" customHeight="1" x14ac:dyDescent="0.45"/>
    <row r="58" spans="2:4" ht="15" customHeight="1" x14ac:dyDescent="0.45"/>
    <row r="59" spans="2:4" ht="15" customHeight="1" x14ac:dyDescent="0.45"/>
    <row r="60" spans="2:4" ht="15" customHeight="1" x14ac:dyDescent="0.45"/>
    <row r="61" spans="2:4" ht="15" customHeight="1" x14ac:dyDescent="0.45"/>
    <row r="62" spans="2:4" x14ac:dyDescent="0.45">
      <c r="B62" s="1"/>
      <c r="C62" s="1"/>
      <c r="D62" s="1"/>
    </row>
    <row r="63" spans="2:4" x14ac:dyDescent="0.45">
      <c r="B63" s="75" t="s">
        <v>14</v>
      </c>
      <c r="C63" s="75" t="s">
        <v>15</v>
      </c>
      <c r="D63" s="75" t="s">
        <v>16</v>
      </c>
    </row>
    <row r="64" spans="2:4" x14ac:dyDescent="0.45">
      <c r="C64" s="16">
        <v>0</v>
      </c>
      <c r="D64" s="16">
        <v>0</v>
      </c>
    </row>
    <row r="65" spans="2:4" x14ac:dyDescent="0.45">
      <c r="B65" s="7"/>
      <c r="C65" s="17">
        <f>D25</f>
        <v>50</v>
      </c>
      <c r="D65" s="17">
        <f>E25</f>
        <v>10000</v>
      </c>
    </row>
    <row r="66" spans="2:4" x14ac:dyDescent="0.45">
      <c r="B66" s="7"/>
      <c r="C66" s="17">
        <f t="shared" ref="C66:D68" si="3">C65+D26</f>
        <v>300</v>
      </c>
      <c r="D66" s="17">
        <f t="shared" si="3"/>
        <v>47500</v>
      </c>
    </row>
    <row r="67" spans="2:4" x14ac:dyDescent="0.45">
      <c r="B67" s="7"/>
      <c r="C67" s="17">
        <f t="shared" si="3"/>
        <v>650</v>
      </c>
      <c r="D67" s="17">
        <f t="shared" si="3"/>
        <v>65000</v>
      </c>
    </row>
    <row r="68" spans="2:4" x14ac:dyDescent="0.45">
      <c r="B68" s="7"/>
      <c r="C68" s="17">
        <f t="shared" si="3"/>
        <v>800</v>
      </c>
      <c r="D68" s="17">
        <f t="shared" si="3"/>
        <v>68750</v>
      </c>
    </row>
    <row r="69" spans="2:4" x14ac:dyDescent="0.45">
      <c r="B69" s="6"/>
      <c r="C69" s="17">
        <f>C64</f>
        <v>0</v>
      </c>
      <c r="D69" s="17">
        <f>D64</f>
        <v>0</v>
      </c>
    </row>
    <row r="70" spans="2:4" x14ac:dyDescent="0.45">
      <c r="B70" s="6"/>
      <c r="C70" s="17">
        <f>D33</f>
        <v>150</v>
      </c>
      <c r="D70" s="17">
        <f>E33</f>
        <v>3750</v>
      </c>
    </row>
    <row r="71" spans="2:4" x14ac:dyDescent="0.45">
      <c r="B71" s="6"/>
      <c r="C71" s="17">
        <f t="shared" ref="C71:D73" si="4">C70+D34</f>
        <v>500</v>
      </c>
      <c r="D71" s="17">
        <f t="shared" si="4"/>
        <v>21250</v>
      </c>
    </row>
    <row r="72" spans="2:4" x14ac:dyDescent="0.45">
      <c r="B72" s="19"/>
      <c r="C72" s="26">
        <f t="shared" si="4"/>
        <v>750</v>
      </c>
      <c r="D72" s="17">
        <f t="shared" si="4"/>
        <v>58750</v>
      </c>
    </row>
    <row r="73" spans="2:4" x14ac:dyDescent="0.45">
      <c r="B73" s="6"/>
      <c r="C73" s="17">
        <f t="shared" si="4"/>
        <v>800</v>
      </c>
      <c r="D73" s="17">
        <f t="shared" si="4"/>
        <v>68750</v>
      </c>
    </row>
    <row r="74" spans="2:4" x14ac:dyDescent="0.45">
      <c r="B74" s="1"/>
      <c r="C74" s="18">
        <f>C73</f>
        <v>800</v>
      </c>
      <c r="D74" s="17">
        <f>D64</f>
        <v>0</v>
      </c>
    </row>
    <row r="75" spans="2:4" x14ac:dyDescent="0.45">
      <c r="B75" s="6" t="s">
        <v>10</v>
      </c>
      <c r="C75" s="17">
        <f>C64</f>
        <v>0</v>
      </c>
      <c r="D75" s="17">
        <f>H18</f>
        <v>50000</v>
      </c>
    </row>
    <row r="76" spans="2:4" x14ac:dyDescent="0.45">
      <c r="B76" s="6" t="s">
        <v>41</v>
      </c>
      <c r="C76" s="17">
        <f>H29</f>
        <v>350</v>
      </c>
      <c r="D76" s="17">
        <f>D75</f>
        <v>50000</v>
      </c>
    </row>
    <row r="77" spans="2:4" x14ac:dyDescent="0.45">
      <c r="B77" s="6" t="s">
        <v>40</v>
      </c>
      <c r="C77" s="17">
        <f>H40</f>
        <v>581.81818181818187</v>
      </c>
      <c r="D77" s="17">
        <f>D76</f>
        <v>50000</v>
      </c>
    </row>
    <row r="78" spans="2:4" x14ac:dyDescent="0.45">
      <c r="B78" s="6" t="s">
        <v>39</v>
      </c>
      <c r="C78" s="17">
        <f>H37</f>
        <v>691.66666666666663</v>
      </c>
      <c r="D78" s="17">
        <f>D77</f>
        <v>50000</v>
      </c>
    </row>
    <row r="79" spans="2:4" x14ac:dyDescent="0.45">
      <c r="B79" s="9" t="s">
        <v>38</v>
      </c>
      <c r="C79" s="31">
        <f>C74</f>
        <v>800</v>
      </c>
      <c r="D79" s="31">
        <f>D78</f>
        <v>50000</v>
      </c>
    </row>
    <row r="80" spans="2:4" ht="15" customHeight="1" x14ac:dyDescent="0.45"/>
  </sheetData>
  <phoneticPr fontId="2"/>
  <pageMargins left="0.7" right="0.7" top="0.75" bottom="0.75" header="0.3" footer="0.3"/>
  <pageSetup paperSize="9" orientation="portrait" r:id="rId1"/>
  <ignoredErrors>
    <ignoredError sqref="H12:H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複セグ基準法-個別法組み合わせ-販売数量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2021-03-22T10:06:41Z</dcterms:created>
  <dcterms:modified xsi:type="dcterms:W3CDTF">2021-08-20T07:42:04Z</dcterms:modified>
  <cp:category/>
  <cp:contentStatus/>
</cp:coreProperties>
</file>