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31AFB0A9-CF07-4286-AB7D-76AA6B3A9EF5}" xr6:coauthVersionLast="47" xr6:coauthVersionMax="47" xr10:uidLastSave="{22FE0E21-1F8C-4D4A-8B79-BA0910AB0738}"/>
  <bookViews>
    <workbookView xWindow="-98" yWindow="-98" windowWidth="20715" windowHeight="13276" tabRatio="749" xr2:uid="{68E2C076-72C9-4123-A12C-10F250F0AE54}"/>
  </bookViews>
  <sheets>
    <sheet name="GMROI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1" l="1"/>
  <c r="D25" i="21"/>
  <c r="I25" i="21"/>
  <c r="H25" i="21"/>
  <c r="G25" i="21"/>
  <c r="F25" i="21"/>
  <c r="E25" i="21"/>
  <c r="I23" i="21"/>
  <c r="H23" i="21"/>
  <c r="G23" i="21"/>
  <c r="F23" i="21"/>
  <c r="E23" i="21"/>
  <c r="D23" i="21"/>
  <c r="I22" i="21"/>
  <c r="H22" i="21"/>
  <c r="G22" i="21"/>
  <c r="F22" i="21"/>
  <c r="E22" i="21"/>
  <c r="D22" i="21"/>
  <c r="I21" i="21"/>
  <c r="H21" i="21"/>
  <c r="G21" i="21"/>
  <c r="F21" i="21"/>
  <c r="E21" i="21"/>
  <c r="D21" i="21"/>
  <c r="D24" i="21" l="1"/>
  <c r="I26" i="21"/>
  <c r="I28" i="21" s="1"/>
  <c r="I30" i="21" s="1"/>
  <c r="I31" i="21" s="1"/>
  <c r="E26" i="21"/>
  <c r="E28" i="21" s="1"/>
  <c r="E30" i="21" s="1"/>
  <c r="E31" i="21" s="1"/>
  <c r="E24" i="21"/>
  <c r="D26" i="21"/>
  <c r="D28" i="21" s="1"/>
  <c r="D30" i="21" s="1"/>
  <c r="F24" i="21"/>
  <c r="I24" i="21"/>
  <c r="F26" i="21"/>
  <c r="F28" i="21" s="1"/>
  <c r="F30" i="21" s="1"/>
  <c r="F31" i="21" s="1"/>
  <c r="G26" i="21"/>
  <c r="G28" i="21" s="1"/>
  <c r="G30" i="21" s="1"/>
  <c r="H26" i="21"/>
  <c r="G24" i="21"/>
  <c r="H24" i="21"/>
  <c r="D19" i="21"/>
  <c r="G31" i="21" l="1"/>
  <c r="D31" i="21"/>
  <c r="E27" i="21"/>
  <c r="G27" i="21"/>
  <c r="G29" i="21" s="1"/>
  <c r="F27" i="21"/>
  <c r="I27" i="21"/>
  <c r="H28" i="21"/>
  <c r="H30" i="21" s="1"/>
  <c r="H31" i="21" s="1"/>
  <c r="H27" i="21"/>
  <c r="H29" i="21" l="1"/>
  <c r="E29" i="21"/>
  <c r="F29" i="21"/>
  <c r="I29" i="21"/>
</calcChain>
</file>

<file path=xl/sharedStrings.xml><?xml version="1.0" encoding="utf-8"?>
<sst xmlns="http://schemas.openxmlformats.org/spreadsheetml/2006/main" count="52" uniqueCount="40">
  <si>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</si>
  <si>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</si>
  <si>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</si>
  <si>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</si>
  <si>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売上高</t>
    <rPh sb="0" eb="3">
      <t>ウリアゲダカ</t>
    </rPh>
    <phoneticPr fontId="2"/>
  </si>
  <si>
    <t>百万円</t>
    <rPh sb="0" eb="3">
      <t>ヒャクマンエン</t>
    </rPh>
    <phoneticPr fontId="2"/>
  </si>
  <si>
    <t>評価期間</t>
    <rPh sb="0" eb="4">
      <t>ヒョウカキカン</t>
    </rPh>
    <phoneticPr fontId="2"/>
  </si>
  <si>
    <t>％</t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</si>
  <si>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</si>
  <si>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</si>
  <si>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</si>
  <si>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</si>
  <si>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</si>
  <si>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</si>
  <si>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※2015年度＝FY15=2015年12月期</t>
    <rPh sb="5" eb="7">
      <t>ネンド</t>
    </rPh>
    <rPh sb="17" eb="18">
      <t>ネン</t>
    </rPh>
    <rPh sb="20" eb="22">
      <t>ガツキ</t>
    </rPh>
    <phoneticPr fontId="2"/>
  </si>
  <si>
    <t>回転</t>
    <rPh sb="0" eb="2">
      <t>カイテン</t>
    </rPh>
    <phoneticPr fontId="2"/>
  </si>
  <si>
    <t>億円</t>
    <rPh sb="0" eb="2">
      <t>オクエン</t>
    </rPh>
    <phoneticPr fontId="2"/>
  </si>
  <si>
    <t>サンプル_セブン＆アイホールディングス</t>
    <phoneticPr fontId="3"/>
  </si>
  <si>
    <t>売上原価</t>
    <rPh sb="0" eb="4">
      <t>ウリアゲゲンカ</t>
    </rPh>
    <phoneticPr fontId="2"/>
  </si>
  <si>
    <t>商品及び製品</t>
    <rPh sb="0" eb="2">
      <t>ショウヒン</t>
    </rPh>
    <rPh sb="2" eb="3">
      <t>オヨ</t>
    </rPh>
    <rPh sb="4" eb="6">
      <t>セイヒン</t>
    </rPh>
    <phoneticPr fontId="2"/>
  </si>
  <si>
    <t>仕掛品</t>
    <rPh sb="0" eb="3">
      <t>シカカリヒン</t>
    </rPh>
    <phoneticPr fontId="2"/>
  </si>
  <si>
    <t>原材料及び貯蔵品</t>
    <rPh sb="0" eb="3">
      <t>ゲンザイリョウ</t>
    </rPh>
    <rPh sb="3" eb="4">
      <t>オヨ</t>
    </rPh>
    <rPh sb="5" eb="8">
      <t>チョゾウヒン</t>
    </rPh>
    <phoneticPr fontId="2"/>
  </si>
  <si>
    <t>加重平均原価率</t>
    <rPh sb="0" eb="4">
      <t>カジュウヘイキン</t>
    </rPh>
    <rPh sb="4" eb="7">
      <t>ゲンカリツ</t>
    </rPh>
    <phoneticPr fontId="2"/>
  </si>
  <si>
    <t>加重平均粗利率</t>
    <rPh sb="0" eb="4">
      <t>カジュウヘイキン</t>
    </rPh>
    <rPh sb="4" eb="7">
      <t>アラリリツ</t>
    </rPh>
    <phoneticPr fontId="2"/>
  </si>
  <si>
    <t>粗利</t>
    <rPh sb="0" eb="2">
      <t>アラリ</t>
    </rPh>
    <phoneticPr fontId="2"/>
  </si>
  <si>
    <t>粗利率</t>
    <rPh sb="0" eb="3">
      <t>アラリリツ</t>
    </rPh>
    <phoneticPr fontId="2"/>
  </si>
  <si>
    <t>在庫回転率</t>
    <rPh sb="0" eb="5">
      <t>ザイコカイテンリツ</t>
    </rPh>
    <phoneticPr fontId="2"/>
  </si>
  <si>
    <t>原価在庫</t>
    <rPh sb="0" eb="2">
      <t>ゲンカ</t>
    </rPh>
    <rPh sb="2" eb="4">
      <t>ザイコ</t>
    </rPh>
    <phoneticPr fontId="2"/>
  </si>
  <si>
    <t>売価在庫</t>
    <rPh sb="0" eb="2">
      <t>バイカ</t>
    </rPh>
    <rPh sb="2" eb="4">
      <t>ザイコ</t>
    </rPh>
    <phoneticPr fontId="2"/>
  </si>
  <si>
    <t>※原価在庫＝商品及び製品＋仕掛品＋原材料及び貯蔵品</t>
    <rPh sb="1" eb="3">
      <t>ゲンカ</t>
    </rPh>
    <rPh sb="3" eb="5">
      <t>ザイコ</t>
    </rPh>
    <rPh sb="6" eb="8">
      <t>ショウヒン</t>
    </rPh>
    <rPh sb="8" eb="9">
      <t>オヨ</t>
    </rPh>
    <rPh sb="10" eb="12">
      <t>セイヒン</t>
    </rPh>
    <rPh sb="13" eb="15">
      <t>シカカリ</t>
    </rPh>
    <rPh sb="15" eb="16">
      <t>ヒン</t>
    </rPh>
    <rPh sb="17" eb="20">
      <t>ゲンザイリョウ</t>
    </rPh>
    <rPh sb="20" eb="21">
      <t>オヨ</t>
    </rPh>
    <rPh sb="22" eb="25">
      <t>チョゾウヒン</t>
    </rPh>
    <phoneticPr fontId="2"/>
  </si>
  <si>
    <t>※売価在庫＝原価在庫÷加重平均原価率</t>
    <rPh sb="1" eb="3">
      <t>バイカ</t>
    </rPh>
    <rPh sb="3" eb="5">
      <t>ザイコ</t>
    </rPh>
    <rPh sb="6" eb="10">
      <t>ゲンカザイコ</t>
    </rPh>
    <rPh sb="11" eb="18">
      <t>カジュウヘイキンゲンカリツ</t>
    </rPh>
    <phoneticPr fontId="2"/>
  </si>
  <si>
    <t>GMROI</t>
    <phoneticPr fontId="2"/>
  </si>
  <si>
    <t>GMROI 商品投下資本粗利益率</t>
    <phoneticPr fontId="2"/>
  </si>
  <si>
    <t>マークアップ率</t>
    <rPh sb="6" eb="7">
      <t>リツ</t>
    </rPh>
    <phoneticPr fontId="2"/>
  </si>
  <si>
    <t>倍率</t>
    <rPh sb="0" eb="2">
      <t>バイリツ</t>
    </rPh>
    <phoneticPr fontId="2"/>
  </si>
  <si>
    <t>値入-粗利差</t>
    <rPh sb="0" eb="2">
      <t>ネイレ</t>
    </rPh>
    <rPh sb="3" eb="5">
      <t>アラリ</t>
    </rPh>
    <rPh sb="5" eb="6">
      <t>サ</t>
    </rPh>
    <phoneticPr fontId="2"/>
  </si>
  <si>
    <t>ポイント</t>
    <phoneticPr fontId="2"/>
  </si>
  <si>
    <t>GMROIの計算</t>
    <rPh sb="6" eb="8">
      <t>ケイサン</t>
    </rPh>
    <phoneticPr fontId="2"/>
  </si>
  <si>
    <t>【グラフ】GMROIの推移</t>
    <rPh sb="11" eb="13">
      <t>スイイ</t>
    </rPh>
    <phoneticPr fontId="2"/>
  </si>
  <si>
    <t>値入率</t>
    <rPh sb="0" eb="3">
      <t>ネイレリツ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</si>
</sst>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21" xfId="0" applyFont="1" applyBorder="1">
      <alignment vertical="center"/>
    </xf>
    <xf numFmtId="0" fontId="6" fillId="3" borderId="24" xfId="0" applyFont="1" applyFill="1" applyBorder="1">
      <alignment vertical="center"/>
    </xf>
    <xf numFmtId="40" fontId="4" fillId="0" borderId="0" xfId="1" applyNumberFormat="1" applyFont="1" applyBorder="1">
      <alignment vertical="center"/>
    </xf>
    <xf numFmtId="179" fontId="4" fillId="0" borderId="1" xfId="1" applyNumberFormat="1" applyFont="1" applyBorder="1">
      <alignment vertical="center"/>
    </xf>
    <xf numFmtId="0" fontId="9" fillId="0" borderId="0" xfId="0" applyFont="1" applyBorder="1">
      <alignment vertical="center"/>
    </xf>
    <xf numFmtId="179" fontId="4" fillId="0" borderId="22" xfId="1" applyNumberFormat="1" applyFont="1" applyBorder="1">
      <alignment vertical="center"/>
    </xf>
    <xf numFmtId="0" fontId="4" fillId="4" borderId="6" xfId="0" applyFont="1" applyFill="1" applyBorder="1">
      <alignment vertical="center"/>
    </xf>
    <xf numFmtId="0" fontId="4" fillId="5" borderId="22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9" fillId="5" borderId="8" xfId="0" applyFont="1" applyFill="1" applyBorder="1">
      <alignment vertical="center"/>
    </xf>
    <xf numFmtId="40" fontId="4" fillId="0" borderId="8" xfId="1" applyNumberFormat="1" applyFont="1" applyBorder="1">
      <alignment vertical="center"/>
    </xf>
    <xf numFmtId="40" fontId="4" fillId="0" borderId="1" xfId="1" applyNumberFormat="1" applyFont="1" applyBorder="1">
      <alignment vertical="center"/>
    </xf>
    <xf numFmtId="0" fontId="9" fillId="5" borderId="1" xfId="0" applyFont="1" applyFill="1" applyBorder="1">
      <alignment vertical="center"/>
    </xf>
    <xf numFmtId="0" fontId="4" fillId="0" borderId="18" xfId="0" applyFont="1" applyBorder="1">
      <alignment vertical="center"/>
    </xf>
    <xf numFmtId="0" fontId="9" fillId="0" borderId="22" xfId="0" applyFont="1" applyBorder="1">
      <alignment vertical="center"/>
    </xf>
    <xf numFmtId="38" fontId="6" fillId="3" borderId="19" xfId="1" applyFont="1" applyFill="1" applyBorder="1">
      <alignment vertical="center"/>
    </xf>
    <xf numFmtId="38" fontId="6" fillId="3" borderId="20" xfId="1" applyFont="1" applyFill="1" applyBorder="1">
      <alignment vertical="center"/>
    </xf>
    <xf numFmtId="38" fontId="6" fillId="3" borderId="21" xfId="1" applyFont="1" applyFill="1" applyBorder="1">
      <alignment vertical="center"/>
    </xf>
    <xf numFmtId="38" fontId="4" fillId="0" borderId="22" xfId="1" applyFont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10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0" fontId="10" fillId="0" borderId="8" xfId="0" applyFont="1" applyBorder="1">
      <alignment vertical="center"/>
    </xf>
    <xf numFmtId="38" fontId="11" fillId="3" borderId="15" xfId="1" applyFont="1" applyFill="1" applyBorder="1">
      <alignment vertical="center"/>
    </xf>
    <xf numFmtId="38" fontId="11" fillId="3" borderId="17" xfId="1" applyFont="1" applyFill="1" applyBorder="1">
      <alignment vertical="center"/>
    </xf>
    <xf numFmtId="38" fontId="11" fillId="3" borderId="16" xfId="1" applyFont="1" applyFill="1" applyBorder="1">
      <alignment vertical="center"/>
    </xf>
    <xf numFmtId="38" fontId="11" fillId="3" borderId="12" xfId="1" applyFont="1" applyFill="1" applyBorder="1">
      <alignment vertical="center"/>
    </xf>
    <xf numFmtId="38" fontId="11" fillId="3" borderId="23" xfId="1" applyFont="1" applyFill="1" applyBorder="1">
      <alignment vertical="center"/>
    </xf>
    <xf numFmtId="38" fontId="11" fillId="3" borderId="5" xfId="1" applyFont="1" applyFill="1" applyBorder="1">
      <alignment vertical="center"/>
    </xf>
    <xf numFmtId="179" fontId="4" fillId="0" borderId="2" xfId="1" applyNumberFormat="1" applyFont="1" applyBorder="1">
      <alignment vertical="center"/>
    </xf>
    <xf numFmtId="0" fontId="8" fillId="5" borderId="1" xfId="0" applyFont="1" applyFill="1" applyBorder="1">
      <alignment vertical="center"/>
    </xf>
    <xf numFmtId="38" fontId="4" fillId="0" borderId="18" xfId="1" applyFont="1" applyBorder="1">
      <alignment vertical="center"/>
    </xf>
    <xf numFmtId="40" fontId="6" fillId="3" borderId="3" xfId="1" applyNumberFormat="1" applyFont="1" applyFill="1" applyBorder="1">
      <alignment vertical="center"/>
    </xf>
    <xf numFmtId="40" fontId="6" fillId="3" borderId="25" xfId="1" applyNumberFormat="1" applyFont="1" applyFill="1" applyBorder="1">
      <alignment vertical="center"/>
    </xf>
    <xf numFmtId="40" fontId="6" fillId="3" borderId="4" xfId="1" applyNumberFormat="1" applyFont="1" applyFill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GMROI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506754385964911"/>
          <c:y val="0.10456416666666668"/>
          <c:w val="0.75919210526315795"/>
          <c:h val="0.522251944444444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GMROI!$B$24:$C$24</c:f>
              <c:strCache>
                <c:ptCount val="2"/>
                <c:pt idx="0">
                  <c:v>粗利率</c:v>
                </c:pt>
                <c:pt idx="1">
                  <c:v>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GMROI!$D$21:$I$21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GMROI!$D$24:$I$24</c:f>
              <c:numCache>
                <c:formatCode>#,##0.0;[Red]\-#,##0.0</c:formatCode>
                <c:ptCount val="6"/>
                <c:pt idx="0">
                  <c:v>22.243160600907618</c:v>
                </c:pt>
                <c:pt idx="1">
                  <c:v>22.476298701997475</c:v>
                </c:pt>
                <c:pt idx="2">
                  <c:v>21.517933136262549</c:v>
                </c:pt>
                <c:pt idx="3">
                  <c:v>19.910394655629378</c:v>
                </c:pt>
                <c:pt idx="4">
                  <c:v>20.456896249267579</c:v>
                </c:pt>
                <c:pt idx="5">
                  <c:v>22.988208649999635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F-4358-BD4F-E75DAA2A3441}"/>
            </c:ext>
          </c:extLst>
        </c:ser>
        <c:ser>
          <c:idx val="6"/>
          <c:order val="2"/>
          <c:tx>
            <c:strRef>
              <c:f>GMROI!$B$27:$C$27</c:f>
              <c:strCache>
                <c:ptCount val="2"/>
                <c:pt idx="0">
                  <c:v>在庫回転率</c:v>
                </c:pt>
                <c:pt idx="1">
                  <c:v>回転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GMROI!$D$21:$I$21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GMROI!$D$27:$I$27</c:f>
              <c:numCache>
                <c:formatCode>#,##0.0;[Red]\-#,##0.0</c:formatCode>
                <c:ptCount val="6"/>
                <c:pt idx="1">
                  <c:v>18.022366427293509</c:v>
                </c:pt>
                <c:pt idx="2">
                  <c:v>20.424970973465026</c:v>
                </c:pt>
                <c:pt idx="3">
                  <c:v>24.150445273425515</c:v>
                </c:pt>
                <c:pt idx="4">
                  <c:v>23.295117482611065</c:v>
                </c:pt>
                <c:pt idx="5">
                  <c:v>20.896060249086322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8F-4358-BD4F-E75DAA2A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549200"/>
        <c:axId val="980538800"/>
        <c:extLst/>
      </c:barChart>
      <c:lineChart>
        <c:grouping val="standard"/>
        <c:varyColors val="0"/>
        <c:ser>
          <c:idx val="5"/>
          <c:order val="1"/>
          <c:tx>
            <c:strRef>
              <c:f>GMROI!$B$28:$C$28</c:f>
              <c:strCache>
                <c:ptCount val="2"/>
                <c:pt idx="0">
                  <c:v>マークアップ率</c:v>
                </c:pt>
                <c:pt idx="1">
                  <c:v>倍率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GMROI!$D$21:$I$21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GMROI!$D$28:$I$28</c:f>
              <c:numCache>
                <c:formatCode>#,##0.00_);[Red]\(#,##0.00\)</c:formatCode>
                <c:ptCount val="6"/>
                <c:pt idx="0">
                  <c:v>1.2742497956942429</c:v>
                </c:pt>
                <c:pt idx="1">
                  <c:v>1.2742497956942429</c:v>
                </c:pt>
                <c:pt idx="2">
                  <c:v>1.2742497956942429</c:v>
                </c:pt>
                <c:pt idx="3">
                  <c:v>1.2742497956942429</c:v>
                </c:pt>
                <c:pt idx="4">
                  <c:v>1.2742497956942429</c:v>
                </c:pt>
                <c:pt idx="5">
                  <c:v>1.2742497956942429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F-4358-BD4F-E75DAA2A3441}"/>
            </c:ext>
          </c:extLst>
        </c:ser>
        <c:ser>
          <c:idx val="7"/>
          <c:order val="3"/>
          <c:tx>
            <c:strRef>
              <c:f>GMROI!$B$29:$C$29</c:f>
              <c:strCache>
                <c:ptCount val="2"/>
                <c:pt idx="0">
                  <c:v>GMROI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GMROI!$D$21:$I$21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GMROI!$D$29:$I$29</c:f>
              <c:numCache>
                <c:formatCode>#,##0.00_);[Red]\(#,##0.00\)</c:formatCode>
                <c:ptCount val="6"/>
                <c:pt idx="1">
                  <c:v>5.1616812637156251</c:v>
                </c:pt>
                <c:pt idx="2">
                  <c:v>5.6003681147651925</c:v>
                </c:pt>
                <c:pt idx="3">
                  <c:v>6.1271651112967049</c:v>
                </c:pt>
                <c:pt idx="4">
                  <c:v>6.072383901446063</c:v>
                </c:pt>
                <c:pt idx="5">
                  <c:v>6.1210244564977199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8F-4358-BD4F-E75DAA2A3441}"/>
            </c:ext>
          </c:extLst>
        </c:ser>
        <c:ser>
          <c:idx val="8"/>
          <c:order val="4"/>
          <c:tx>
            <c:strRef>
              <c:f>GMROI!$B$31:$C$31</c:f>
              <c:strCache>
                <c:ptCount val="2"/>
                <c:pt idx="0">
                  <c:v>値入-粗利差</c:v>
                </c:pt>
                <c:pt idx="1">
                  <c:v>ポイント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GMROI!$D$21:$I$21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GMROI!$D$31:$I$31</c:f>
              <c:numCache>
                <c:formatCode>#,##0.00_);[Red]\(#,##0.00\)</c:formatCode>
                <c:ptCount val="6"/>
                <c:pt idx="0">
                  <c:v>-0.72070898891227841</c:v>
                </c:pt>
                <c:pt idx="1">
                  <c:v>-0.95384709000213519</c:v>
                </c:pt>
                <c:pt idx="2">
                  <c:v>4.5184757327909608E-3</c:v>
                </c:pt>
                <c:pt idx="3">
                  <c:v>1.6120569563659615</c:v>
                </c:pt>
                <c:pt idx="4">
                  <c:v>1.0655553627277605</c:v>
                </c:pt>
                <c:pt idx="5">
                  <c:v>-1.4657570380042948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8F-4358-BD4F-E75DAA2A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  <c:extLst/>
      </c:lineChart>
      <c:catAx>
        <c:axId val="139342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  <c:max val="8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900"/>
                  <a:t>（</a:t>
                </a:r>
                <a:r>
                  <a:rPr lang="en-US" altLang="ja-JP" sz="900"/>
                  <a:t>GMROI/MU/Point</a:t>
                </a:r>
                <a:r>
                  <a:rPr lang="ja-JP" altLang="en-US" sz="900"/>
                  <a:t>）</a:t>
                </a:r>
                <a:endParaRPr lang="en-US" altLang="ja-JP" sz="900"/>
              </a:p>
            </c:rich>
          </c:tx>
          <c:layout>
            <c:manualLayout>
              <c:xMode val="edge"/>
              <c:yMode val="edge"/>
              <c:x val="0"/>
              <c:y val="8.37833333333334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  <c:majorUnit val="2"/>
      </c:valAx>
      <c:valAx>
        <c:axId val="980538800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（粗利率</a:t>
                </a:r>
                <a:r>
                  <a:rPr lang="en-US" altLang="ja-JP"/>
                  <a:t>/</a:t>
                </a:r>
                <a:r>
                  <a:rPr lang="ja-JP" altLang="en-US"/>
                  <a:t>回転）</a:t>
                </a:r>
              </a:p>
            </c:rich>
          </c:tx>
          <c:layout>
            <c:manualLayout>
              <c:xMode val="edge"/>
              <c:yMode val="edge"/>
              <c:x val="0.8505521929824561"/>
              <c:y val="1.5433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80549200"/>
        <c:crosses val="max"/>
        <c:crossBetween val="between"/>
        <c:majorUnit val="10"/>
      </c:valAx>
      <c:catAx>
        <c:axId val="98054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05388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56099</xdr:colOff>
      <xdr:row>35</xdr:row>
      <xdr:rowOff>47624</xdr:rowOff>
    </xdr:from>
    <xdr:to>
      <xdr:col>10</xdr:col>
      <xdr:colOff>261937</xdr:colOff>
      <xdr:row>54</xdr:row>
      <xdr:rowOff>28124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9E4DAD-04CD-4C57-8970-ECB5BC5D2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DE44-4461-46BE-BE12-B34FDD1FAA6D}">
  <dimension ref="A1:L55"/>
  <sheetViews>
    <sheetView tabSelected="1" zoomScaleNormal="100" workbookViewId="0">
      <selection activeCell="B1" sqref="B1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32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17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9"/>
      <c r="C7" s="9"/>
      <c r="D7" s="8"/>
      <c r="E7" s="8"/>
      <c r="F7" s="8"/>
      <c r="G7" s="8"/>
      <c r="H7" s="8"/>
      <c r="I7" s="8"/>
    </row>
    <row r="8" spans="2:11" x14ac:dyDescent="0.7">
      <c r="B8" s="8" t="s">
        <v>6</v>
      </c>
      <c r="C8" s="8" t="s">
        <v>2</v>
      </c>
      <c r="D8" s="11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5" t="s">
        <v>13</v>
      </c>
    </row>
    <row r="9" spans="2:11" x14ac:dyDescent="0.7">
      <c r="B9" s="28" t="s">
        <v>4</v>
      </c>
      <c r="C9" s="14" t="s">
        <v>5</v>
      </c>
      <c r="D9" s="38">
        <v>4892133</v>
      </c>
      <c r="E9" s="39">
        <v>4646370</v>
      </c>
      <c r="F9" s="39">
        <v>4807748</v>
      </c>
      <c r="G9" s="39">
        <v>5508600</v>
      </c>
      <c r="H9" s="39">
        <v>5329919</v>
      </c>
      <c r="I9" s="40">
        <v>4518821</v>
      </c>
    </row>
    <row r="10" spans="2:11" x14ac:dyDescent="0.7">
      <c r="B10" s="6" t="s">
        <v>18</v>
      </c>
      <c r="C10" s="14" t="s">
        <v>5</v>
      </c>
      <c r="D10" s="41">
        <v>3803968</v>
      </c>
      <c r="E10" s="42">
        <v>3602038</v>
      </c>
      <c r="F10" s="42">
        <v>3773220</v>
      </c>
      <c r="G10" s="42">
        <v>4411816</v>
      </c>
      <c r="H10" s="42">
        <v>4239583</v>
      </c>
      <c r="I10" s="43">
        <v>3480025</v>
      </c>
    </row>
    <row r="11" spans="2:11" x14ac:dyDescent="0.7">
      <c r="B11" s="29" t="s">
        <v>19</v>
      </c>
      <c r="C11" s="14" t="s">
        <v>5</v>
      </c>
      <c r="D11" s="30">
        <v>208580</v>
      </c>
      <c r="E11" s="31">
        <v>189193</v>
      </c>
      <c r="F11" s="31">
        <v>173999</v>
      </c>
      <c r="G11" s="31">
        <v>178178</v>
      </c>
      <c r="H11" s="31">
        <v>175509</v>
      </c>
      <c r="I11" s="32">
        <v>158867</v>
      </c>
    </row>
    <row r="12" spans="2:11" x14ac:dyDescent="0.7">
      <c r="B12" s="13" t="s">
        <v>20</v>
      </c>
      <c r="C12" s="14" t="s">
        <v>5</v>
      </c>
      <c r="D12" s="30">
        <v>27</v>
      </c>
      <c r="E12" s="31">
        <v>31</v>
      </c>
      <c r="F12" s="31">
        <v>27</v>
      </c>
      <c r="G12" s="31">
        <v>60</v>
      </c>
      <c r="H12" s="31">
        <v>44</v>
      </c>
      <c r="I12" s="32">
        <v>80</v>
      </c>
    </row>
    <row r="13" spans="2:11" ht="15.4" thickBot="1" x14ac:dyDescent="0.75">
      <c r="B13" s="37" t="s">
        <v>21</v>
      </c>
      <c r="C13" s="10" t="s">
        <v>5</v>
      </c>
      <c r="D13" s="34">
        <v>3579</v>
      </c>
      <c r="E13" s="35">
        <v>3238</v>
      </c>
      <c r="F13" s="35">
        <v>2962</v>
      </c>
      <c r="G13" s="35">
        <v>2781</v>
      </c>
      <c r="H13" s="35">
        <v>2541</v>
      </c>
      <c r="I13" s="36">
        <v>2378</v>
      </c>
    </row>
    <row r="14" spans="2:11" x14ac:dyDescent="0.7">
      <c r="B14" s="8"/>
      <c r="C14" s="8"/>
      <c r="D14" s="2" t="s">
        <v>14</v>
      </c>
    </row>
    <row r="15" spans="2:11" x14ac:dyDescent="0.7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x14ac:dyDescent="0.7">
      <c r="B16" s="5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2:9" ht="15.4" thickBot="1" x14ac:dyDescent="0.75">
      <c r="B17" s="8"/>
      <c r="C17" s="8"/>
      <c r="D17" s="8"/>
      <c r="E17" s="8"/>
      <c r="F17" s="8"/>
      <c r="G17" s="8"/>
      <c r="H17" s="8"/>
      <c r="I17" s="8"/>
    </row>
    <row r="18" spans="2:9" ht="15.4" thickBot="1" x14ac:dyDescent="0.75">
      <c r="B18" s="8" t="s">
        <v>22</v>
      </c>
      <c r="C18" s="8"/>
      <c r="D18" s="44">
        <f>SUM(D10:I10)/SUM(D9:I9)*100</f>
        <v>78.477548388004664</v>
      </c>
      <c r="E18" s="8" t="s">
        <v>7</v>
      </c>
      <c r="F18" s="8"/>
      <c r="G18" s="8"/>
      <c r="H18" s="8"/>
      <c r="I18" s="8"/>
    </row>
    <row r="19" spans="2:9" ht="15.4" thickBot="1" x14ac:dyDescent="0.75">
      <c r="B19" s="8" t="s">
        <v>23</v>
      </c>
      <c r="C19" s="8"/>
      <c r="D19" s="44">
        <f>100-D18</f>
        <v>21.522451611995336</v>
      </c>
      <c r="E19" s="8" t="s">
        <v>7</v>
      </c>
      <c r="F19" s="8"/>
      <c r="G19" s="16"/>
      <c r="H19" s="8"/>
      <c r="I19" s="8"/>
    </row>
    <row r="20" spans="2:9" x14ac:dyDescent="0.7">
      <c r="B20" s="8"/>
      <c r="C20" s="8"/>
      <c r="D20" s="8"/>
      <c r="E20" s="8"/>
      <c r="F20" s="8"/>
      <c r="G20" s="8"/>
      <c r="H20" s="8"/>
      <c r="I20" s="8"/>
    </row>
    <row r="21" spans="2:9" x14ac:dyDescent="0.7">
      <c r="B21" s="9"/>
      <c r="C21" s="9"/>
      <c r="D21" s="20" t="str">
        <f t="shared" ref="D21:I21" si="0">D8</f>
        <v>FY15</v>
      </c>
      <c r="E21" s="20" t="str">
        <f t="shared" si="0"/>
        <v>FY16</v>
      </c>
      <c r="F21" s="20" t="str">
        <f t="shared" si="0"/>
        <v>FY17</v>
      </c>
      <c r="G21" s="20" t="str">
        <f t="shared" si="0"/>
        <v>FY18</v>
      </c>
      <c r="H21" s="20" t="str">
        <f t="shared" si="0"/>
        <v>FY19</v>
      </c>
      <c r="I21" s="20" t="str">
        <f t="shared" si="0"/>
        <v>FY20</v>
      </c>
    </row>
    <row r="22" spans="2:9" x14ac:dyDescent="0.7">
      <c r="B22" s="21" t="s">
        <v>24</v>
      </c>
      <c r="C22" s="21" t="s">
        <v>16</v>
      </c>
      <c r="D22" s="33">
        <f t="shared" ref="D22:I22" si="1">(D9-D10)/100</f>
        <v>10881.65</v>
      </c>
      <c r="E22" s="33">
        <f t="shared" si="1"/>
        <v>10443.32</v>
      </c>
      <c r="F22" s="33">
        <f t="shared" si="1"/>
        <v>10345.280000000001</v>
      </c>
      <c r="G22" s="33">
        <f t="shared" si="1"/>
        <v>10967.84</v>
      </c>
      <c r="H22" s="33">
        <f t="shared" si="1"/>
        <v>10903.36</v>
      </c>
      <c r="I22" s="33">
        <f t="shared" si="1"/>
        <v>10387.959999999999</v>
      </c>
    </row>
    <row r="23" spans="2:9" x14ac:dyDescent="0.7">
      <c r="B23" s="22" t="s">
        <v>4</v>
      </c>
      <c r="C23" s="22" t="s">
        <v>16</v>
      </c>
      <c r="D23" s="7">
        <f t="shared" ref="D23:I23" si="2">D9/100</f>
        <v>48921.33</v>
      </c>
      <c r="E23" s="7">
        <f t="shared" si="2"/>
        <v>46463.7</v>
      </c>
      <c r="F23" s="7">
        <f t="shared" si="2"/>
        <v>48077.48</v>
      </c>
      <c r="G23" s="7">
        <f t="shared" si="2"/>
        <v>55086</v>
      </c>
      <c r="H23" s="7">
        <f t="shared" si="2"/>
        <v>53299.19</v>
      </c>
      <c r="I23" s="7">
        <f t="shared" si="2"/>
        <v>45188.21</v>
      </c>
    </row>
    <row r="24" spans="2:9" x14ac:dyDescent="0.7">
      <c r="B24" s="22" t="s">
        <v>25</v>
      </c>
      <c r="C24" s="22" t="s">
        <v>7</v>
      </c>
      <c r="D24" s="17">
        <f>D22/D23*100</f>
        <v>22.243160600907618</v>
      </c>
      <c r="E24" s="17">
        <f>E22/E23*100</f>
        <v>22.476298701997475</v>
      </c>
      <c r="F24" s="17">
        <f t="shared" ref="F24:I24" si="3">F22/F23*100</f>
        <v>21.517933136262549</v>
      </c>
      <c r="G24" s="17">
        <f t="shared" si="3"/>
        <v>19.910394655629378</v>
      </c>
      <c r="H24" s="17">
        <f t="shared" si="3"/>
        <v>20.456896249267579</v>
      </c>
      <c r="I24" s="17">
        <f t="shared" si="3"/>
        <v>22.988208649999635</v>
      </c>
    </row>
    <row r="25" spans="2:9" x14ac:dyDescent="0.7">
      <c r="B25" s="22" t="s">
        <v>27</v>
      </c>
      <c r="C25" s="22" t="s">
        <v>16</v>
      </c>
      <c r="D25" s="7">
        <f>SUM(D11:D13)/100</f>
        <v>2121.86</v>
      </c>
      <c r="E25" s="7">
        <f t="shared" ref="E25:I25" si="4">SUM(E11:E13)/100</f>
        <v>1924.62</v>
      </c>
      <c r="F25" s="7">
        <f t="shared" si="4"/>
        <v>1769.88</v>
      </c>
      <c r="G25" s="7">
        <f t="shared" si="4"/>
        <v>1810.19</v>
      </c>
      <c r="H25" s="7">
        <f t="shared" si="4"/>
        <v>1780.94</v>
      </c>
      <c r="I25" s="7">
        <f t="shared" si="4"/>
        <v>1613.25</v>
      </c>
    </row>
    <row r="26" spans="2:9" x14ac:dyDescent="0.7">
      <c r="B26" s="22" t="s">
        <v>28</v>
      </c>
      <c r="C26" s="22" t="s">
        <v>16</v>
      </c>
      <c r="D26" s="46">
        <f>D25/($D18/100)</f>
        <v>2703.7796714917863</v>
      </c>
      <c r="E26" s="46">
        <f t="shared" ref="E26:I26" si="5">E25/($D18/100)</f>
        <v>2452.4466417890535</v>
      </c>
      <c r="F26" s="46">
        <f t="shared" si="5"/>
        <v>2255.2692284033269</v>
      </c>
      <c r="G26" s="46">
        <f t="shared" si="5"/>
        <v>2306.6342376677617</v>
      </c>
      <c r="H26" s="46">
        <f t="shared" si="5"/>
        <v>2269.3624311437052</v>
      </c>
      <c r="I26" s="46">
        <f t="shared" si="5"/>
        <v>2055.6834829037375</v>
      </c>
    </row>
    <row r="27" spans="2:9" ht="15.4" thickBot="1" x14ac:dyDescent="0.75">
      <c r="B27" s="45" t="s">
        <v>26</v>
      </c>
      <c r="C27" s="22" t="s">
        <v>15</v>
      </c>
      <c r="D27" s="33"/>
      <c r="E27" s="19">
        <f>E23/AVERAGE(D26:E26)</f>
        <v>18.022366427293509</v>
      </c>
      <c r="F27" s="19">
        <f>F23/AVERAGE(E26:F26)</f>
        <v>20.424970973465026</v>
      </c>
      <c r="G27" s="19">
        <f>G23/AVERAGE(F26:G26)</f>
        <v>24.150445273425515</v>
      </c>
      <c r="H27" s="19">
        <f>H23/AVERAGE(G26:H26)</f>
        <v>23.295117482611065</v>
      </c>
      <c r="I27" s="19">
        <f>I23/AVERAGE(H26:I26)</f>
        <v>20.896060249086322</v>
      </c>
    </row>
    <row r="28" spans="2:9" ht="15.4" thickBot="1" x14ac:dyDescent="0.75">
      <c r="B28" s="27" t="s">
        <v>33</v>
      </c>
      <c r="C28" s="22" t="s">
        <v>34</v>
      </c>
      <c r="D28" s="47">
        <f>D26/D25</f>
        <v>1.2742497956942429</v>
      </c>
      <c r="E28" s="48">
        <f>E26/E25</f>
        <v>1.2742497956942429</v>
      </c>
      <c r="F28" s="48">
        <f>F26/F25</f>
        <v>1.2742497956942429</v>
      </c>
      <c r="G28" s="48">
        <f>G26/G25</f>
        <v>1.2742497956942429</v>
      </c>
      <c r="H28" s="48">
        <f>H26/H25</f>
        <v>1.2742497956942429</v>
      </c>
      <c r="I28" s="49">
        <f>I26/I25</f>
        <v>1.2742497956942429</v>
      </c>
    </row>
    <row r="29" spans="2:9" x14ac:dyDescent="0.7">
      <c r="B29" s="45" t="s">
        <v>31</v>
      </c>
      <c r="C29" s="22" t="s">
        <v>7</v>
      </c>
      <c r="D29" s="7"/>
      <c r="E29" s="26">
        <f>E24*E27*E28/100</f>
        <v>5.1616812637156251</v>
      </c>
      <c r="F29" s="26">
        <f>F24*F27*F28/100</f>
        <v>5.6003681147651925</v>
      </c>
      <c r="G29" s="26">
        <f>G24*G27*G28/100</f>
        <v>6.1271651112967049</v>
      </c>
      <c r="H29" s="26">
        <f>H24*H27*H28/100</f>
        <v>6.072383901446063</v>
      </c>
      <c r="I29" s="26">
        <f>I24*I27*I28/100</f>
        <v>6.1210244564977199</v>
      </c>
    </row>
    <row r="30" spans="2:9" x14ac:dyDescent="0.7">
      <c r="B30" s="45" t="s">
        <v>39</v>
      </c>
      <c r="C30" s="22" t="s">
        <v>7</v>
      </c>
      <c r="D30" s="17">
        <f>(1-1/(D28))*100</f>
        <v>21.52245161199534</v>
      </c>
      <c r="E30" s="17">
        <f t="shared" ref="E30:I30" si="6">(1-1/(E28))*100</f>
        <v>21.52245161199534</v>
      </c>
      <c r="F30" s="17">
        <f t="shared" si="6"/>
        <v>21.52245161199534</v>
      </c>
      <c r="G30" s="17">
        <f t="shared" si="6"/>
        <v>21.52245161199534</v>
      </c>
      <c r="H30" s="17">
        <f t="shared" si="6"/>
        <v>21.52245161199534</v>
      </c>
      <c r="I30" s="17">
        <f t="shared" si="6"/>
        <v>21.52245161199534</v>
      </c>
    </row>
    <row r="31" spans="2:9" x14ac:dyDescent="0.7">
      <c r="B31" s="24" t="s">
        <v>35</v>
      </c>
      <c r="C31" s="23" t="s">
        <v>36</v>
      </c>
      <c r="D31" s="25">
        <f>D30-D24</f>
        <v>-0.72070898891227841</v>
      </c>
      <c r="E31" s="25">
        <f>E30-E24</f>
        <v>-0.95384709000213519</v>
      </c>
      <c r="F31" s="25">
        <f>F30-F24</f>
        <v>4.5184757327909608E-3</v>
      </c>
      <c r="G31" s="25">
        <f>G30-G24</f>
        <v>1.6120569563659615</v>
      </c>
      <c r="H31" s="25">
        <f>H30-H24</f>
        <v>1.0655553627277605</v>
      </c>
      <c r="I31" s="25">
        <f>I30-I24</f>
        <v>-1.4657570380042948</v>
      </c>
    </row>
    <row r="32" spans="2:9" x14ac:dyDescent="0.7">
      <c r="B32" s="18" t="s">
        <v>29</v>
      </c>
      <c r="C32" s="8"/>
      <c r="D32" s="16"/>
      <c r="E32" s="16"/>
      <c r="F32" s="16"/>
      <c r="G32" s="16"/>
      <c r="H32" s="16"/>
      <c r="I32" s="16"/>
    </row>
    <row r="33" spans="2:11" x14ac:dyDescent="0.7">
      <c r="B33" s="18" t="s">
        <v>30</v>
      </c>
      <c r="C33" s="8"/>
      <c r="D33" s="16"/>
      <c r="E33" s="16"/>
      <c r="F33" s="16"/>
      <c r="G33" s="16"/>
      <c r="H33" s="16"/>
      <c r="I33" s="16"/>
    </row>
    <row r="34" spans="2:11" x14ac:dyDescent="0.7">
      <c r="B34" s="8"/>
      <c r="C34" s="8"/>
      <c r="D34" s="8"/>
    </row>
    <row r="35" spans="2:11" x14ac:dyDescent="0.7">
      <c r="B35" s="5" t="s">
        <v>38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5" customHeight="1" x14ac:dyDescent="0.7"/>
    <row r="37" spans="2:11" ht="15" customHeight="1" x14ac:dyDescent="0.7"/>
    <row r="38" spans="2:11" ht="15" customHeight="1" x14ac:dyDescent="0.7"/>
    <row r="39" spans="2:11" ht="15" customHeight="1" x14ac:dyDescent="0.7"/>
    <row r="40" spans="2:11" ht="15" customHeight="1" x14ac:dyDescent="0.7"/>
    <row r="41" spans="2:11" ht="15" customHeight="1" x14ac:dyDescent="0.7"/>
    <row r="42" spans="2:11" ht="15" customHeight="1" x14ac:dyDescent="0.7"/>
    <row r="43" spans="2:11" ht="15" customHeight="1" x14ac:dyDescent="0.7"/>
    <row r="44" spans="2:11" ht="15" customHeight="1" x14ac:dyDescent="0.7"/>
    <row r="45" spans="2:11" ht="15" customHeight="1" x14ac:dyDescent="0.7"/>
    <row r="46" spans="2:11" ht="15" customHeight="1" x14ac:dyDescent="0.7"/>
    <row r="47" spans="2:11" ht="15" customHeight="1" x14ac:dyDescent="0.7"/>
    <row r="48" spans="2:11" ht="15" customHeight="1" x14ac:dyDescent="0.7"/>
    <row r="49" ht="15" customHeight="1" x14ac:dyDescent="0.7"/>
    <row r="50" ht="15" customHeight="1" x14ac:dyDescent="0.7"/>
    <row r="51" ht="15" customHeight="1" x14ac:dyDescent="0.7"/>
    <row r="52" ht="15" customHeight="1" x14ac:dyDescent="0.7"/>
    <row r="53" ht="15" customHeight="1" x14ac:dyDescent="0.7"/>
    <row r="54" ht="15" customHeight="1" x14ac:dyDescent="0.7"/>
    <row r="55" ht="15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D25:I25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95239C9-EA76-4770-8C17-5DE5F808DBE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GMROI!D30:I30</xm:f>
              <xm:sqref>J30</xm:sqref>
            </x14:sparkline>
          </x14:sparklines>
        </x14:sparklineGroup>
        <x14:sparklineGroup displayEmptyCellsAs="gap" high="1" low="1" xr2:uid="{9542453F-BC2F-4DC1-8C64-CB4EB072F32A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GMROI!D22:I22</xm:f>
              <xm:sqref>J22</xm:sqref>
            </x14:sparkline>
            <x14:sparkline>
              <xm:f>GMROI!D27:I27</xm:f>
              <xm:sqref>J27</xm:sqref>
            </x14:sparkline>
            <x14:sparkline>
              <xm:f>GMROI!D31:I31</xm:f>
              <xm:sqref>J31</xm:sqref>
            </x14:sparkline>
          </x14:sparklines>
        </x14:sparklineGroup>
        <x14:sparklineGroup displayEmptyCellsAs="gap" high="1" low="1" xr2:uid="{EF81E099-A960-4DEB-BB13-51CBAFE9C79E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GMROI!D28:I28</xm:f>
              <xm:sqref>J28</xm:sqref>
            </x14:sparkline>
          </x14:sparklines>
        </x14:sparklineGroup>
        <x14:sparklineGroup displayEmptyCellsAs="gap" high="1" low="1" xr2:uid="{2DCB0EE4-9F78-4A2E-83BC-1716FED54873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GMROI!D23:I23</xm:f>
              <xm:sqref>J23</xm:sqref>
            </x14:sparkline>
          </x14:sparklines>
        </x14:sparklineGroup>
        <x14:sparklineGroup displayEmptyCellsAs="gap" high="1" low="1" xr2:uid="{3B6B65F1-3FCC-43E1-AFBB-F2FDA7DBA67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GMROI!D29:I29</xm:f>
              <xm:sqref>J29</xm:sqref>
            </x14:sparkline>
          </x14:sparklines>
        </x14:sparklineGroup>
        <x14:sparklineGroup displayEmptyCellsAs="gap" high="1" low="1" xr2:uid="{A21DF4C5-A0E3-4AFD-B4FF-19C135060E5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GMROI!D24:I24</xm:f>
              <xm:sqref>J24</xm:sqref>
            </x14:sparkline>
          </x14:sparklines>
        </x14:sparklineGroup>
        <x14:sparklineGroup displayEmptyCellsAs="gap" high="1" low="1" xr2:uid="{19AFF1D5-FF25-4118-B958-1884D485FB4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GMROI!D9:I9</xm:f>
              <xm:sqref>J9</xm:sqref>
            </x14:sparkline>
            <x14:sparkline>
              <xm:f>GMROI!D10:I10</xm:f>
              <xm:sqref>J10</xm:sqref>
            </x14:sparkline>
            <x14:sparkline>
              <xm:f>GMROI!D11:I11</xm:f>
              <xm:sqref>J11</xm:sqref>
            </x14:sparkline>
            <x14:sparkline>
              <xm:f>GMROI!D12:I12</xm:f>
              <xm:sqref>J12</xm:sqref>
            </x14:sparkline>
            <x14:sparkline>
              <xm:f>GMROI!D13:I13</xm:f>
              <xm:sqref>J13</xm:sqref>
            </x14:sparkline>
          </x14:sparklines>
        </x14:sparklineGroup>
        <x14:sparklineGroup displayEmptyCellsAs="gap" high="1" low="1" xr2:uid="{90DD98B8-D503-4D15-969D-B400FDA199B8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GMROI!D26:I26</xm:f>
              <xm:sqref>J26</xm:sqref>
            </x14:sparkline>
          </x14:sparklines>
        </x14:sparklineGroup>
        <x14:sparklineGroup displayEmptyCellsAs="gap" high="1" low="1" xr2:uid="{61FF4F8B-369F-4F7A-80D9-B7BCC8664EB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GMROI!D25:I25</xm:f>
              <xm:sqref>J25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GMROI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2021-09-25T12:51:04Z</dcterms:modified>
</cp:coreProperties>
</file>