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2" documentId="8_{853EB5BC-D074-47D2-B7E6-669320C9F82F}" xr6:coauthVersionLast="47" xr6:coauthVersionMax="47" xr10:uidLastSave="{16DB720B-1DCA-408F-AB01-839214DFB2C5}"/>
  <bookViews>
    <workbookView xWindow="-98" yWindow="-98" windowWidth="20715" windowHeight="13276" tabRatio="833" xr2:uid="{68E2C076-72C9-4123-A12C-10F250F0AE54}"/>
  </bookViews>
  <sheets>
    <sheet name="NPV-不定額回収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0" l="1"/>
  <c r="I27" i="10"/>
  <c r="I28" i="10" s="1"/>
  <c r="I29" i="10" s="1"/>
  <c r="E14" i="10"/>
  <c r="E15" i="10" s="1"/>
  <c r="E30" i="10" s="1"/>
  <c r="E31" i="10" s="1"/>
  <c r="H61" i="10"/>
  <c r="I61" i="10"/>
  <c r="E61" i="10"/>
  <c r="F61" i="10"/>
  <c r="G61" i="10"/>
  <c r="D61" i="10"/>
  <c r="B63" i="10"/>
  <c r="B64" i="10"/>
  <c r="B62" i="10"/>
  <c r="D21" i="10"/>
  <c r="D22" i="10" s="1"/>
  <c r="D23" i="10" s="1"/>
  <c r="D30" i="10" s="1"/>
  <c r="D62" i="10" s="1"/>
  <c r="I17" i="10"/>
  <c r="H17" i="10"/>
  <c r="G17" i="10"/>
  <c r="F17" i="10"/>
  <c r="E17" i="10"/>
  <c r="I14" i="10"/>
  <c r="I15" i="10" s="1"/>
  <c r="H14" i="10"/>
  <c r="H15" i="10" s="1"/>
  <c r="H30" i="10" s="1"/>
  <c r="H31" i="10" s="1"/>
  <c r="G14" i="10"/>
  <c r="G15" i="10" s="1"/>
  <c r="F14" i="10"/>
  <c r="F15" i="10" s="1"/>
  <c r="G30" i="10" l="1"/>
  <c r="G31" i="10" s="1"/>
  <c r="F30" i="10"/>
  <c r="F31" i="10" s="1"/>
  <c r="F63" i="10" s="1"/>
  <c r="I30" i="10"/>
  <c r="I31" i="10" s="1"/>
  <c r="G62" i="10"/>
  <c r="H62" i="10"/>
  <c r="G63" i="10"/>
  <c r="E62" i="10"/>
  <c r="D31" i="10"/>
  <c r="D32" i="10" s="1"/>
  <c r="E32" i="10" s="1"/>
  <c r="E63" i="10"/>
  <c r="H63" i="10"/>
  <c r="F62" i="10" l="1"/>
  <c r="F32" i="10"/>
  <c r="I62" i="10"/>
  <c r="D64" i="10"/>
  <c r="D63" i="10"/>
  <c r="I63" i="10"/>
  <c r="E64" i="10" l="1"/>
  <c r="G32" i="10" l="1"/>
  <c r="F64" i="10"/>
  <c r="H32" i="10" l="1"/>
  <c r="I32" i="10" s="1"/>
  <c r="G64" i="10"/>
  <c r="H64" i="10" l="1"/>
  <c r="I64" i="10"/>
</calcChain>
</file>

<file path=xl/sharedStrings.xml><?xml version="1.0" encoding="utf-8"?>
<sst xmlns="http://schemas.openxmlformats.org/spreadsheetml/2006/main" count="58" uniqueCount="44">
  <si>
    <t>サンプル_単純例</t>
    <rPh sb="5" eb="7">
      <t>タンジュン</t>
    </rPh>
    <rPh sb="7" eb="8">
      <t>レイ</t>
    </rPh>
    <phoneticPr fontId="3"/>
  </si>
  <si>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</si>
  <si>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</si>
  <si>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投資意思決定</t>
    <rPh sb="0" eb="6">
      <t>トウシイシケッテイ</t>
    </rPh>
    <phoneticPr fontId="3"/>
  </si>
  <si>
    <t>０年度</t>
    <rPh sb="1" eb="3">
      <t>ネンド</t>
    </rPh>
    <phoneticPr fontId="2"/>
  </si>
  <si>
    <t>１年度</t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</si>
  <si>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</si>
  <si>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</si>
  <si>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</si>
  <si>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５年度</t>
    <rPh sb="1" eb="3">
      <t>ネンド</t>
    </rPh>
    <phoneticPr fontId="2"/>
  </si>
  <si>
    <t>初期投資</t>
    <rPh sb="0" eb="4">
      <t>ショキトウシ</t>
    </rPh>
    <phoneticPr fontId="2"/>
  </si>
  <si>
    <t>正味キャッシュフロー</t>
    <rPh sb="0" eb="2">
      <t>ショウミ</t>
    </rPh>
    <phoneticPr fontId="2"/>
  </si>
  <si>
    <t>従来設備の売却/廃棄</t>
    <rPh sb="0" eb="4">
      <t>ジュウライセツビ</t>
    </rPh>
    <rPh sb="5" eb="7">
      <t>バイキャク</t>
    </rPh>
    <rPh sb="8" eb="10">
      <t>ハイキ</t>
    </rPh>
    <phoneticPr fontId="2"/>
  </si>
  <si>
    <t>%</t>
    <phoneticPr fontId="2"/>
  </si>
  <si>
    <t>営業CF</t>
    <rPh sb="0" eb="2">
      <t>エイギョウ</t>
    </rPh>
    <phoneticPr fontId="2"/>
  </si>
  <si>
    <t>営業CFにかかる法人税率</t>
    <rPh sb="0" eb="2">
      <t>エイギョウ</t>
    </rPh>
    <rPh sb="8" eb="11">
      <t>ホウジンゼイ</t>
    </rPh>
    <rPh sb="11" eb="12">
      <t>リツ</t>
    </rPh>
    <phoneticPr fontId="2"/>
  </si>
  <si>
    <t>追加投資</t>
    <rPh sb="0" eb="4">
      <t>ツイカトウシ</t>
    </rPh>
    <phoneticPr fontId="2"/>
  </si>
  <si>
    <t>減価償却費</t>
    <rPh sb="0" eb="5">
      <t>ゲンカショウキャクヒ</t>
    </rPh>
    <phoneticPr fontId="2"/>
  </si>
  <si>
    <t>新規設備の売却/廃棄</t>
    <rPh sb="0" eb="2">
      <t>シンキ</t>
    </rPh>
    <rPh sb="2" eb="4">
      <t>セツビ</t>
    </rPh>
    <rPh sb="5" eb="7">
      <t>バイキャク</t>
    </rPh>
    <rPh sb="8" eb="10">
      <t>ハイキ</t>
    </rPh>
    <phoneticPr fontId="2"/>
  </si>
  <si>
    <t>従来設備の売却/廃棄にかかる資産税率</t>
    <rPh sb="0" eb="4">
      <t>ジュウライセツビ</t>
    </rPh>
    <rPh sb="5" eb="7">
      <t>バイキャク</t>
    </rPh>
    <rPh sb="8" eb="10">
      <t>ハイキ</t>
    </rPh>
    <rPh sb="14" eb="16">
      <t>シサン</t>
    </rPh>
    <rPh sb="16" eb="18">
      <t>ゼイリツ</t>
    </rPh>
    <phoneticPr fontId="2"/>
  </si>
  <si>
    <t>新規設備の売却/廃棄にかかる資産税率</t>
    <rPh sb="0" eb="4">
      <t>シンキセツビ</t>
    </rPh>
    <rPh sb="5" eb="7">
      <t>バイキャク</t>
    </rPh>
    <rPh sb="8" eb="10">
      <t>ハイキ</t>
    </rPh>
    <rPh sb="14" eb="16">
      <t>シサン</t>
    </rPh>
    <rPh sb="16" eb="18">
      <t>ゼイリツ</t>
    </rPh>
    <phoneticPr fontId="2"/>
  </si>
  <si>
    <t xml:space="preserve"> 法人税</t>
    <rPh sb="1" eb="4">
      <t>ホウジンゼイ</t>
    </rPh>
    <phoneticPr fontId="2"/>
  </si>
  <si>
    <t xml:space="preserve"> 税引後正味CF</t>
    <rPh sb="1" eb="4">
      <t>ゼイビキゴ</t>
    </rPh>
    <rPh sb="4" eb="6">
      <t>ショウミ</t>
    </rPh>
    <phoneticPr fontId="2"/>
  </si>
  <si>
    <t xml:space="preserve"> 税引後営業CF</t>
    <rPh sb="1" eb="4">
      <t>ゼイビキゴ</t>
    </rPh>
    <rPh sb="4" eb="6">
      <t>エイギョウ</t>
    </rPh>
    <phoneticPr fontId="2"/>
  </si>
  <si>
    <t xml:space="preserve"> タックスシールド</t>
    <phoneticPr fontId="2"/>
  </si>
  <si>
    <t xml:space="preserve"> 新規設備の未償却残</t>
    <rPh sb="1" eb="5">
      <t>シンキセツビ</t>
    </rPh>
    <rPh sb="6" eb="7">
      <t>ミ</t>
    </rPh>
    <rPh sb="7" eb="10">
      <t>ショウキャクザン</t>
    </rPh>
    <phoneticPr fontId="2"/>
  </si>
  <si>
    <t xml:space="preserve"> 売却/廃棄損益</t>
    <rPh sb="1" eb="3">
      <t>バイキャク</t>
    </rPh>
    <rPh sb="4" eb="6">
      <t>ハイキ</t>
    </rPh>
    <rPh sb="6" eb="8">
      <t>ソンエキ</t>
    </rPh>
    <phoneticPr fontId="2"/>
  </si>
  <si>
    <t>資産税</t>
    <rPh sb="0" eb="2">
      <t>シサン</t>
    </rPh>
    <rPh sb="2" eb="3">
      <t>ゼイ</t>
    </rPh>
    <phoneticPr fontId="2"/>
  </si>
  <si>
    <t xml:space="preserve"> 資産税</t>
    <rPh sb="1" eb="4">
      <t>シサンゼイ</t>
    </rPh>
    <phoneticPr fontId="2"/>
  </si>
  <si>
    <t>グラフ</t>
    <phoneticPr fontId="2"/>
  </si>
  <si>
    <t>●グラフ元</t>
    <rPh sb="4" eb="5">
      <t>モト</t>
    </rPh>
    <phoneticPr fontId="2"/>
  </si>
  <si>
    <t>追加運転資金投資</t>
    <rPh sb="0" eb="2">
      <t>ツイカ</t>
    </rPh>
    <rPh sb="2" eb="4">
      <t>ウンテン</t>
    </rPh>
    <rPh sb="4" eb="6">
      <t>シキン</t>
    </rPh>
    <rPh sb="6" eb="8">
      <t>トウシ</t>
    </rPh>
    <phoneticPr fontId="2"/>
  </si>
  <si>
    <t>運転資金投資</t>
    <rPh sb="0" eb="2">
      <t>ウンテン</t>
    </rPh>
    <rPh sb="2" eb="4">
      <t>シキン</t>
    </rPh>
    <rPh sb="4" eb="6">
      <t>トウシ</t>
    </rPh>
    <phoneticPr fontId="2"/>
  </si>
  <si>
    <t xml:space="preserve"> 売却/廃棄支出</t>
    <rPh sb="1" eb="3">
      <t>バイキャク</t>
    </rPh>
    <rPh sb="4" eb="6">
      <t>ハイキ</t>
    </rPh>
    <rPh sb="6" eb="8">
      <t>シシュツ</t>
    </rPh>
    <phoneticPr fontId="2"/>
  </si>
  <si>
    <t>*</t>
    <phoneticPr fontId="2"/>
  </si>
  <si>
    <t>集計要素</t>
    <rPh sb="0" eb="4">
      <t>シュウケイヨウソ</t>
    </rPh>
    <phoneticPr fontId="2"/>
  </si>
  <si>
    <t>**</t>
    <phoneticPr fontId="2"/>
  </si>
  <si>
    <t>***</t>
    <phoneticPr fontId="2"/>
  </si>
  <si>
    <t>割引率</t>
    <rPh sb="0" eb="3">
      <t>ワリビキリツ</t>
    </rPh>
    <phoneticPr fontId="2"/>
  </si>
  <si>
    <t>割引キャッシュフロー</t>
    <rPh sb="0" eb="2">
      <t>ワリビキ</t>
    </rPh>
    <phoneticPr fontId="2"/>
  </si>
  <si>
    <t>累積割引キャッシュフロー</t>
    <rPh sb="0" eb="2">
      <t>ルイセキ</t>
    </rPh>
    <rPh sb="2" eb="4">
      <t>ワリビキ</t>
    </rPh>
    <phoneticPr fontId="2"/>
  </si>
  <si>
    <t>正味現在価値法 NPV - 不定額回収</t>
    <rPh sb="0" eb="7">
      <t>ショウミゲンザイカチホウ</t>
    </rPh>
    <rPh sb="14" eb="16">
      <t>フテイ</t>
    </rPh>
    <rPh sb="16" eb="17">
      <t>ガク</t>
    </rPh>
    <rPh sb="17" eb="19">
      <t>カイシュウ</t>
    </rPh>
    <phoneticPr fontId="3"/>
  </si>
  <si>
    <t>↑NPV関数で計算した値</t>
    <rPh sb="4" eb="6">
      <t>カンスウ</t>
    </rPh>
    <rPh sb="7" eb="9">
      <t>ケイサン</t>
    </rPh>
    <rPh sb="11" eb="12">
      <t>アタイ</t>
    </rPh>
    <phoneticPr fontId="2"/>
  </si>
  <si>
    <r>
      <t>↕</t>
    </r>
    <r>
      <rPr>
        <sz val="11"/>
        <color theme="1"/>
        <rFont val="ＭＳ Ｐゴシック"/>
        <family val="3"/>
        <charset val="128"/>
      </rPr>
      <t>相互検証</t>
    </r>
    <rPh sb="1" eb="5">
      <t>ソウゴケンショウ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</si>
</sst>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 ;[Red]\-#,##0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Segoe UI Symbol"/>
      <family val="3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7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14" xfId="0" applyFont="1" applyFill="1" applyBorder="1">
      <alignment vertical="center"/>
    </xf>
    <xf numFmtId="176" fontId="6" fillId="3" borderId="9" xfId="1" applyNumberFormat="1" applyFont="1" applyFill="1" applyBorder="1">
      <alignment vertical="center"/>
    </xf>
    <xf numFmtId="176" fontId="6" fillId="3" borderId="12" xfId="1" applyNumberFormat="1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4" fillId="4" borderId="15" xfId="0" applyFont="1" applyFill="1" applyBorder="1">
      <alignment vertical="center"/>
    </xf>
    <xf numFmtId="0" fontId="4" fillId="5" borderId="0" xfId="0" applyFont="1" applyFill="1">
      <alignment vertical="center"/>
    </xf>
    <xf numFmtId="0" fontId="4" fillId="5" borderId="2" xfId="0" applyFont="1" applyFill="1" applyBorder="1">
      <alignment vertical="center"/>
    </xf>
    <xf numFmtId="0" fontId="4" fillId="5" borderId="15" xfId="0" applyFont="1" applyFill="1" applyBorder="1">
      <alignment vertical="center"/>
    </xf>
    <xf numFmtId="177" fontId="4" fillId="0" borderId="6" xfId="1" applyNumberFormat="1" applyFont="1" applyBorder="1">
      <alignment vertical="center"/>
    </xf>
    <xf numFmtId="177" fontId="8" fillId="3" borderId="5" xfId="1" applyNumberFormat="1" applyFont="1" applyFill="1" applyBorder="1">
      <alignment vertical="center"/>
    </xf>
    <xf numFmtId="177" fontId="4" fillId="0" borderId="0" xfId="1" applyNumberFormat="1" applyFont="1">
      <alignment vertical="center"/>
    </xf>
    <xf numFmtId="177" fontId="4" fillId="0" borderId="0" xfId="1" applyNumberFormat="1" applyFont="1" applyBorder="1">
      <alignment vertical="center"/>
    </xf>
    <xf numFmtId="177" fontId="8" fillId="3" borderId="7" xfId="1" applyNumberFormat="1" applyFont="1" applyFill="1" applyBorder="1">
      <alignment vertical="center"/>
    </xf>
    <xf numFmtId="177" fontId="8" fillId="3" borderId="14" xfId="1" applyNumberFormat="1" applyFont="1" applyFill="1" applyBorder="1">
      <alignment vertical="center"/>
    </xf>
    <xf numFmtId="177" fontId="8" fillId="3" borderId="8" xfId="1" applyNumberFormat="1" applyFont="1" applyFill="1" applyBorder="1">
      <alignment vertical="center"/>
    </xf>
    <xf numFmtId="177" fontId="7" fillId="0" borderId="0" xfId="1" applyNumberFormat="1" applyFont="1" applyBorder="1">
      <alignment vertical="center"/>
    </xf>
    <xf numFmtId="177" fontId="4" fillId="0" borderId="2" xfId="1" applyNumberFormat="1" applyFont="1" applyBorder="1">
      <alignment vertical="center"/>
    </xf>
    <xf numFmtId="177" fontId="6" fillId="3" borderId="7" xfId="1" applyNumberFormat="1" applyFont="1" applyFill="1" applyBorder="1">
      <alignment vertical="center"/>
    </xf>
    <xf numFmtId="177" fontId="6" fillId="3" borderId="14" xfId="1" applyNumberFormat="1" applyFont="1" applyFill="1" applyBorder="1">
      <alignment vertical="center"/>
    </xf>
    <xf numFmtId="177" fontId="6" fillId="3" borderId="8" xfId="1" applyNumberFormat="1" applyFont="1" applyFill="1" applyBorder="1">
      <alignment vertical="center"/>
    </xf>
    <xf numFmtId="177" fontId="7" fillId="0" borderId="10" xfId="1" applyNumberFormat="1" applyFont="1" applyBorder="1">
      <alignment vertical="center"/>
    </xf>
    <xf numFmtId="177" fontId="4" fillId="0" borderId="10" xfId="1" applyNumberFormat="1" applyFont="1" applyBorder="1">
      <alignment vertical="center"/>
    </xf>
    <xf numFmtId="177" fontId="7" fillId="0" borderId="6" xfId="1" applyNumberFormat="1" applyFont="1" applyBorder="1">
      <alignment vertical="center"/>
    </xf>
    <xf numFmtId="177" fontId="6" fillId="3" borderId="11" xfId="1" applyNumberFormat="1" applyFont="1" applyFill="1" applyBorder="1">
      <alignment vertical="center"/>
    </xf>
    <xf numFmtId="177" fontId="6" fillId="3" borderId="12" xfId="1" applyNumberFormat="1" applyFont="1" applyFill="1" applyBorder="1">
      <alignment vertical="center"/>
    </xf>
    <xf numFmtId="177" fontId="6" fillId="3" borderId="13" xfId="1" applyNumberFormat="1" applyFont="1" applyFill="1" applyBorder="1">
      <alignment vertical="center"/>
    </xf>
    <xf numFmtId="177" fontId="9" fillId="0" borderId="6" xfId="1" applyNumberFormat="1" applyFont="1" applyFill="1" applyBorder="1">
      <alignment vertical="center"/>
    </xf>
    <xf numFmtId="177" fontId="7" fillId="0" borderId="2" xfId="1" applyNumberFormat="1" applyFont="1" applyBorder="1">
      <alignment vertical="center"/>
    </xf>
    <xf numFmtId="177" fontId="4" fillId="0" borderId="3" xfId="1" applyNumberFormat="1" applyFont="1" applyBorder="1">
      <alignment vertical="center"/>
    </xf>
    <xf numFmtId="177" fontId="7" fillId="0" borderId="3" xfId="1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2" xfId="0" applyNumberFormat="1" applyFont="1" applyBorder="1">
      <alignment vertical="center"/>
    </xf>
    <xf numFmtId="177" fontId="4" fillId="0" borderId="5" xfId="1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38" fontId="4" fillId="0" borderId="0" xfId="1" applyFont="1" applyBorder="1">
      <alignment vertical="center"/>
    </xf>
    <xf numFmtId="176" fontId="6" fillId="3" borderId="16" xfId="1" applyNumberFormat="1" applyFont="1" applyFill="1" applyBorder="1">
      <alignment vertical="center"/>
    </xf>
    <xf numFmtId="176" fontId="6" fillId="3" borderId="13" xfId="1" applyNumberFormat="1" applyFont="1" applyFill="1" applyBorder="1">
      <alignment vertical="center"/>
    </xf>
    <xf numFmtId="0" fontId="4" fillId="0" borderId="3" xfId="0" applyFont="1" applyBorder="1">
      <alignment vertical="center"/>
    </xf>
    <xf numFmtId="0" fontId="7" fillId="0" borderId="0" xfId="0" applyFont="1" applyBorder="1">
      <alignment vertical="center"/>
    </xf>
    <xf numFmtId="38" fontId="4" fillId="0" borderId="5" xfId="1" applyFont="1" applyBorder="1">
      <alignment vertical="center"/>
    </xf>
    <xf numFmtId="38" fontId="11" fillId="0" borderId="0" xfId="1" applyFont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NPV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28698830409357"/>
          <c:y val="0.15208250000000001"/>
          <c:w val="0.87728903508771927"/>
          <c:h val="0.6678752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'NPV-不定額回収'!$B$62</c:f>
              <c:strCache>
                <c:ptCount val="1"/>
                <c:pt idx="0">
                  <c:v>正味キャッシュフロー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'NPV-不定額回収'!$D$61:$I$61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'NPV-不定額回収'!$D$62:$I$62</c:f>
              <c:numCache>
                <c:formatCode>#,##0_ ;[Red]\-#,##0\ </c:formatCode>
                <c:ptCount val="6"/>
                <c:pt idx="0">
                  <c:v>-89260</c:v>
                </c:pt>
                <c:pt idx="1">
                  <c:v>38750</c:v>
                </c:pt>
                <c:pt idx="2">
                  <c:v>24750</c:v>
                </c:pt>
                <c:pt idx="3">
                  <c:v>42550</c:v>
                </c:pt>
                <c:pt idx="4">
                  <c:v>42550</c:v>
                </c:pt>
                <c:pt idx="5">
                  <c:v>83160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6-4906-9661-284B99A582C3}"/>
            </c:ext>
          </c:extLst>
        </c:ser>
        <c:ser>
          <c:idx val="1"/>
          <c:order val="1"/>
          <c:tx>
            <c:strRef>
              <c:f>'NPV-不定額回収'!$B$63</c:f>
              <c:strCache>
                <c:ptCount val="1"/>
                <c:pt idx="0">
                  <c:v>割引キャッシュフロー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'NPV-不定額回収'!$D$61:$I$61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'NPV-不定額回収'!$D$63:$I$63</c:f>
              <c:numCache>
                <c:formatCode>#,##0_ ;[Red]\-#,##0\ </c:formatCode>
                <c:ptCount val="6"/>
                <c:pt idx="0">
                  <c:v>-89260</c:v>
                </c:pt>
                <c:pt idx="1">
                  <c:v>35879.629629629628</c:v>
                </c:pt>
                <c:pt idx="2">
                  <c:v>21219.135802469133</c:v>
                </c:pt>
                <c:pt idx="3">
                  <c:v>33777.561855408218</c:v>
                </c:pt>
                <c:pt idx="4">
                  <c:v>31275.520236489087</c:v>
                </c:pt>
                <c:pt idx="5">
                  <c:v>56597.298665326904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6-4906-9661-284B99A5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61658160"/>
        <c:axId val="1861658992"/>
      </c:barChart>
      <c:lineChart>
        <c:grouping val="standard"/>
        <c:varyColors val="0"/>
        <c:ser>
          <c:idx val="2"/>
          <c:order val="2"/>
          <c:tx>
            <c:strRef>
              <c:f>'NPV-不定額回収'!$B$64</c:f>
              <c:strCache>
                <c:ptCount val="1"/>
                <c:pt idx="0">
                  <c:v>累積割引キャッシュフロー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'NPV-不定額回収'!$D$61:$I$61</c:f>
              <c:strCache>
                <c:ptCount val="6"/>
                <c:pt idx="0">
                  <c:v>０年度</c:v>
                </c:pt>
                <c:pt idx="1">
                  <c:v>１年度</c:v>
                </c:pt>
                <c:pt idx="2">
                  <c:v>２年度</c:v>
                </c:pt>
                <c:pt idx="3">
                  <c:v>３年度</c:v>
                </c:pt>
                <c:pt idx="4">
                  <c:v>４年度</c:v>
                </c:pt>
                <c:pt idx="5">
                  <c:v>５年度</c:v>
                </c:pt>
              </c:strCache>
            </c:strRef>
          </c:cat>
          <c:val>
            <c:numRef>
              <c:f>'NPV-不定額回収'!$D$64:$I$64</c:f>
              <c:numCache>
                <c:formatCode>#,##0_ ;[Red]\-#,##0\ </c:formatCode>
                <c:ptCount val="6"/>
                <c:pt idx="0">
                  <c:v>-89260</c:v>
                </c:pt>
                <c:pt idx="1">
                  <c:v>-53380.370370370372</c:v>
                </c:pt>
                <c:pt idx="2">
                  <c:v>-32161.23456790124</c:v>
                </c:pt>
                <c:pt idx="3">
                  <c:v>1616.3272875069779</c:v>
                </c:pt>
                <c:pt idx="4">
                  <c:v>32891.847523996068</c:v>
                </c:pt>
                <c:pt idx="5">
                  <c:v>89489.146189322972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46-4906-9661-284B99A5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658160"/>
        <c:axId val="1861658992"/>
      </c:lineChart>
      <c:catAx>
        <c:axId val="186165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61658992"/>
        <c:crosses val="autoZero"/>
        <c:auto val="1"/>
        <c:lblAlgn val="ctr"/>
        <c:lblOffset val="100"/>
        <c:noMultiLvlLbl val="0"/>
      </c:catAx>
      <c:valAx>
        <c:axId val="186165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900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7850877192982456E-2"/>
              <c:y val="3.93238888888888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6165816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</xdr:colOff>
      <xdr:row>39</xdr:row>
      <xdr:rowOff>95248</xdr:rowOff>
    </xdr:from>
    <xdr:to>
      <xdr:col>10</xdr:col>
      <xdr:colOff>286800</xdr:colOff>
      <xdr:row>58</xdr:row>
      <xdr:rowOff>75748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3A55AB5-AE12-4702-87A4-42EBC62A84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14E5E-CA6F-4DF9-B49A-7DBFEE4DA880}">
  <dimension ref="A1:L65"/>
  <sheetViews>
    <sheetView tabSelected="1" zoomScaleNormal="100" workbookViewId="0">
      <selection activeCell="B1" sqref="B1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6"/>
    </row>
    <row r="2" spans="2:11" x14ac:dyDescent="0.45">
      <c r="B2" s="1" t="s">
        <v>41</v>
      </c>
      <c r="C2" s="1"/>
      <c r="D2" s="1"/>
      <c r="E2" s="1"/>
      <c r="F2" s="1"/>
      <c r="G2" s="1"/>
      <c r="H2" s="1"/>
      <c r="I2" s="1"/>
      <c r="J2" s="1"/>
      <c r="K2" s="6"/>
    </row>
    <row r="3" spans="2:11" x14ac:dyDescent="0.45">
      <c r="B3" s="1" t="s">
        <v>0</v>
      </c>
      <c r="C3" s="1"/>
      <c r="D3" s="1"/>
      <c r="E3" s="1"/>
      <c r="F3" s="1"/>
      <c r="G3" s="1"/>
      <c r="H3" s="1"/>
      <c r="I3" s="1"/>
      <c r="J3" s="1"/>
      <c r="K3" s="6"/>
    </row>
    <row r="4" spans="2:11" x14ac:dyDescent="0.45">
      <c r="B4" s="1" t="s">
        <v>1</v>
      </c>
      <c r="C4" s="1"/>
      <c r="D4" s="1"/>
      <c r="E4" s="1"/>
      <c r="F4" s="1"/>
      <c r="G4" s="1"/>
      <c r="H4" s="1"/>
      <c r="I4" s="1"/>
      <c r="J4" s="1"/>
      <c r="K4" s="6"/>
    </row>
    <row r="5" spans="2:11" ht="15" customHeight="1" x14ac:dyDescent="0.7"/>
    <row r="6" spans="2:11" x14ac:dyDescent="0.45">
      <c r="B6" s="3" t="s">
        <v>2</v>
      </c>
      <c r="C6" s="1"/>
      <c r="D6" s="1"/>
      <c r="E6" s="1"/>
      <c r="F6" s="1"/>
      <c r="G6" s="1"/>
      <c r="H6" s="1"/>
      <c r="I6" s="1"/>
      <c r="J6" s="1"/>
      <c r="K6" s="6"/>
    </row>
    <row r="7" spans="2:11" ht="15.4" thickBot="1" x14ac:dyDescent="0.75">
      <c r="D7" s="8"/>
      <c r="E7" s="8"/>
      <c r="F7" s="8"/>
      <c r="G7" s="8"/>
      <c r="H7" s="8"/>
      <c r="I7" s="8"/>
    </row>
    <row r="8" spans="2:11" ht="15.4" thickBot="1" x14ac:dyDescent="0.75">
      <c r="B8" s="8"/>
      <c r="C8" s="8"/>
      <c r="D8" s="17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8" t="s">
        <v>9</v>
      </c>
      <c r="J8" s="2" t="s">
        <v>35</v>
      </c>
    </row>
    <row r="9" spans="2:11" ht="15.4" thickBot="1" x14ac:dyDescent="0.75">
      <c r="B9" s="5" t="s">
        <v>10</v>
      </c>
      <c r="D9" s="29">
        <v>-50000</v>
      </c>
      <c r="E9" s="30"/>
      <c r="F9" s="30"/>
      <c r="G9" s="30"/>
      <c r="H9" s="30"/>
      <c r="I9" s="30"/>
      <c r="J9" s="2" t="s">
        <v>34</v>
      </c>
    </row>
    <row r="10" spans="2:11" ht="15.4" thickBot="1" x14ac:dyDescent="0.75">
      <c r="B10" s="10" t="s">
        <v>16</v>
      </c>
      <c r="C10" s="11"/>
      <c r="D10" s="31"/>
      <c r="E10" s="32"/>
      <c r="F10" s="33">
        <v>-10000</v>
      </c>
      <c r="G10" s="33"/>
      <c r="H10" s="33"/>
      <c r="I10" s="34"/>
      <c r="J10" s="2" t="s">
        <v>34</v>
      </c>
    </row>
    <row r="11" spans="2:11" ht="15.4" thickBot="1" x14ac:dyDescent="0.75">
      <c r="B11" s="10" t="s">
        <v>32</v>
      </c>
      <c r="C11" s="12"/>
      <c r="D11" s="29">
        <v>-40000</v>
      </c>
      <c r="E11" s="35"/>
      <c r="F11" s="35"/>
      <c r="G11" s="35"/>
      <c r="H11" s="35"/>
      <c r="I11" s="29">
        <v>40000</v>
      </c>
      <c r="J11" s="2" t="s">
        <v>34</v>
      </c>
    </row>
    <row r="12" spans="2:11" ht="15.4" thickBot="1" x14ac:dyDescent="0.75">
      <c r="B12" s="10" t="s">
        <v>31</v>
      </c>
      <c r="C12" s="12"/>
      <c r="D12" s="28"/>
      <c r="E12" s="32"/>
      <c r="F12" s="33">
        <v>-4000</v>
      </c>
      <c r="G12" s="33"/>
      <c r="H12" s="33"/>
      <c r="I12" s="34">
        <v>4000</v>
      </c>
      <c r="J12" s="2" t="s">
        <v>34</v>
      </c>
    </row>
    <row r="13" spans="2:11" ht="15.4" thickBot="1" x14ac:dyDescent="0.75">
      <c r="B13" s="11" t="s">
        <v>14</v>
      </c>
      <c r="C13" s="12"/>
      <c r="D13" s="36"/>
      <c r="E13" s="37">
        <v>50000</v>
      </c>
      <c r="F13" s="38">
        <v>50000</v>
      </c>
      <c r="G13" s="38">
        <v>55000</v>
      </c>
      <c r="H13" s="38">
        <v>55000</v>
      </c>
      <c r="I13" s="39">
        <v>55000</v>
      </c>
    </row>
    <row r="14" spans="2:11" x14ac:dyDescent="0.7">
      <c r="B14" s="11" t="s">
        <v>21</v>
      </c>
      <c r="C14" s="12"/>
      <c r="D14" s="36"/>
      <c r="E14" s="28">
        <f>-E13*$F35/100</f>
        <v>-15000</v>
      </c>
      <c r="F14" s="28">
        <f>-F13*$F35/100</f>
        <v>-15000</v>
      </c>
      <c r="G14" s="28">
        <f>-G13*$F35/100</f>
        <v>-16500</v>
      </c>
      <c r="H14" s="28">
        <f>-H13*$F35/100</f>
        <v>-16500</v>
      </c>
      <c r="I14" s="28">
        <f>-I13*$F35/100</f>
        <v>-16500</v>
      </c>
    </row>
    <row r="15" spans="2:11" ht="15.4" thickBot="1" x14ac:dyDescent="0.75">
      <c r="B15" s="10" t="s">
        <v>23</v>
      </c>
      <c r="C15" s="12"/>
      <c r="D15" s="36"/>
      <c r="E15" s="40">
        <f>E13+E14</f>
        <v>35000</v>
      </c>
      <c r="F15" s="40">
        <f t="shared" ref="F15:H15" si="0">F13+F14</f>
        <v>35000</v>
      </c>
      <c r="G15" s="40">
        <f t="shared" si="0"/>
        <v>38500</v>
      </c>
      <c r="H15" s="40">
        <f t="shared" si="0"/>
        <v>38500</v>
      </c>
      <c r="I15" s="40">
        <f>I13+I14</f>
        <v>38500</v>
      </c>
      <c r="J15" s="2" t="s">
        <v>34</v>
      </c>
    </row>
    <row r="16" spans="2:11" ht="15.4" thickBot="1" x14ac:dyDescent="0.75">
      <c r="B16" s="11" t="s">
        <v>17</v>
      </c>
      <c r="C16" s="12"/>
      <c r="D16" s="36"/>
      <c r="E16" s="37">
        <v>12500</v>
      </c>
      <c r="F16" s="38">
        <v>12500</v>
      </c>
      <c r="G16" s="38">
        <v>13500</v>
      </c>
      <c r="H16" s="38">
        <v>13500</v>
      </c>
      <c r="I16" s="39">
        <v>1000</v>
      </c>
    </row>
    <row r="17" spans="2:10" ht="15.4" thickBot="1" x14ac:dyDescent="0.75">
      <c r="B17" s="10" t="s">
        <v>24</v>
      </c>
      <c r="C17" s="12"/>
      <c r="D17" s="41"/>
      <c r="E17" s="42">
        <f>E16*$F35/100</f>
        <v>3750</v>
      </c>
      <c r="F17" s="42">
        <f>F16*$F35/100</f>
        <v>3750</v>
      </c>
      <c r="G17" s="42">
        <f>G16*$F35/100</f>
        <v>4050</v>
      </c>
      <c r="H17" s="42">
        <f>H16*$F35/100</f>
        <v>4050</v>
      </c>
      <c r="I17" s="42">
        <f>I16*$F35/100</f>
        <v>300</v>
      </c>
      <c r="J17" s="2" t="s">
        <v>34</v>
      </c>
    </row>
    <row r="18" spans="2:10" x14ac:dyDescent="0.7">
      <c r="B18" s="11" t="s">
        <v>12</v>
      </c>
      <c r="C18" s="12"/>
      <c r="D18" s="43">
        <v>1000</v>
      </c>
      <c r="E18" s="36"/>
      <c r="F18" s="36"/>
      <c r="G18" s="36"/>
      <c r="H18" s="36"/>
      <c r="I18" s="36"/>
    </row>
    <row r="19" spans="2:10" x14ac:dyDescent="0.7">
      <c r="B19" s="11" t="s">
        <v>25</v>
      </c>
      <c r="C19" s="12"/>
      <c r="D19" s="44">
        <v>100</v>
      </c>
      <c r="E19" s="36"/>
      <c r="F19" s="36"/>
      <c r="G19" s="36"/>
      <c r="H19" s="36"/>
      <c r="I19" s="36"/>
    </row>
    <row r="20" spans="2:10" ht="15.4" thickBot="1" x14ac:dyDescent="0.75">
      <c r="B20" s="11" t="s">
        <v>33</v>
      </c>
      <c r="C20" s="12"/>
      <c r="D20" s="45">
        <v>-100</v>
      </c>
      <c r="E20" s="36"/>
      <c r="F20" s="36"/>
      <c r="G20" s="36"/>
      <c r="H20" s="36"/>
      <c r="I20" s="36"/>
    </row>
    <row r="21" spans="2:10" x14ac:dyDescent="0.7">
      <c r="B21" s="11" t="s">
        <v>26</v>
      </c>
      <c r="C21" s="12"/>
      <c r="D21" s="46">
        <f>D18-D19+D20</f>
        <v>800</v>
      </c>
      <c r="E21" s="36"/>
      <c r="F21" s="36"/>
      <c r="G21" s="36"/>
      <c r="H21" s="36"/>
      <c r="I21" s="36"/>
    </row>
    <row r="22" spans="2:10" x14ac:dyDescent="0.7">
      <c r="B22" s="12" t="s">
        <v>27</v>
      </c>
      <c r="C22" s="11"/>
      <c r="D22" s="36">
        <f>-D21*F34/100</f>
        <v>-160</v>
      </c>
      <c r="E22" s="36"/>
      <c r="F22" s="36"/>
      <c r="G22" s="36"/>
      <c r="H22" s="36"/>
      <c r="I22" s="36"/>
    </row>
    <row r="23" spans="2:10" ht="15.4" thickBot="1" x14ac:dyDescent="0.75">
      <c r="B23" s="10" t="s">
        <v>22</v>
      </c>
      <c r="C23" s="12"/>
      <c r="D23" s="47">
        <f>D18+D20+D22</f>
        <v>740</v>
      </c>
      <c r="E23" s="36"/>
      <c r="F23" s="36"/>
      <c r="G23" s="36"/>
      <c r="H23" s="36"/>
      <c r="I23" s="41"/>
      <c r="J23" s="2" t="s">
        <v>34</v>
      </c>
    </row>
    <row r="24" spans="2:10" x14ac:dyDescent="0.7">
      <c r="B24" s="11" t="s">
        <v>18</v>
      </c>
      <c r="C24" s="12"/>
      <c r="D24" s="36"/>
      <c r="E24" s="36"/>
      <c r="F24" s="36"/>
      <c r="G24" s="36"/>
      <c r="H24" s="36"/>
      <c r="I24" s="43">
        <v>1200</v>
      </c>
    </row>
    <row r="25" spans="2:10" x14ac:dyDescent="0.7">
      <c r="B25" s="11" t="s">
        <v>25</v>
      </c>
      <c r="C25" s="12"/>
      <c r="D25" s="36"/>
      <c r="E25" s="36"/>
      <c r="F25" s="36"/>
      <c r="G25" s="36"/>
      <c r="H25" s="36"/>
      <c r="I25" s="44">
        <v>1000</v>
      </c>
    </row>
    <row r="26" spans="2:10" ht="15.4" thickBot="1" x14ac:dyDescent="0.75">
      <c r="B26" s="11" t="s">
        <v>33</v>
      </c>
      <c r="C26" s="12"/>
      <c r="D26" s="36"/>
      <c r="E26" s="36"/>
      <c r="F26" s="36"/>
      <c r="G26" s="36"/>
      <c r="H26" s="36"/>
      <c r="I26" s="45">
        <v>-1000</v>
      </c>
    </row>
    <row r="27" spans="2:10" x14ac:dyDescent="0.7">
      <c r="B27" s="11" t="s">
        <v>26</v>
      </c>
      <c r="C27" s="12"/>
      <c r="D27" s="36"/>
      <c r="E27" s="36"/>
      <c r="F27" s="36"/>
      <c r="G27" s="36"/>
      <c r="H27" s="36"/>
      <c r="I27" s="28">
        <f>I24-I25+I26</f>
        <v>-800</v>
      </c>
    </row>
    <row r="28" spans="2:10" x14ac:dyDescent="0.7">
      <c r="B28" s="12" t="s">
        <v>28</v>
      </c>
      <c r="C28" s="11"/>
      <c r="D28" s="36"/>
      <c r="E28" s="36"/>
      <c r="F28" s="36"/>
      <c r="G28" s="36"/>
      <c r="H28" s="36"/>
      <c r="I28" s="36">
        <f>-I27*F36/100</f>
        <v>160</v>
      </c>
    </row>
    <row r="29" spans="2:10" ht="15.4" thickBot="1" x14ac:dyDescent="0.75">
      <c r="B29" s="13" t="s">
        <v>22</v>
      </c>
      <c r="C29" s="14"/>
      <c r="D29" s="48"/>
      <c r="E29" s="48"/>
      <c r="F29" s="48"/>
      <c r="G29" s="48"/>
      <c r="H29" s="48"/>
      <c r="I29" s="49">
        <f>I24+I26+I28</f>
        <v>360</v>
      </c>
      <c r="J29" s="2" t="s">
        <v>34</v>
      </c>
    </row>
    <row r="30" spans="2:10" x14ac:dyDescent="0.7">
      <c r="B30" s="59" t="s">
        <v>11</v>
      </c>
      <c r="C30" s="22"/>
      <c r="D30" s="31">
        <f>SUM(D9,D10,D11,D12,D15,D17,D23,D29)</f>
        <v>-89260</v>
      </c>
      <c r="E30" s="31">
        <f>SUM(E9,E10,E11,E12,E15,E17,E23,E29)</f>
        <v>38750</v>
      </c>
      <c r="F30" s="31">
        <f>SUM(F9,F10,F11,F12,F15,F17,F23,F29)</f>
        <v>24750</v>
      </c>
      <c r="G30" s="31">
        <f>SUM(G9,G10,G11,G12,G15,G17,G23,G29)</f>
        <v>42550</v>
      </c>
      <c r="H30" s="31">
        <f>SUM(H9,H10,H11,H12,H15,H17,H23,H29)</f>
        <v>42550</v>
      </c>
      <c r="I30" s="31">
        <f>SUM(I9,I10,I11,I12,I15,I17,I23,I29)</f>
        <v>83160</v>
      </c>
    </row>
    <row r="31" spans="2:10" ht="15.4" thickBot="1" x14ac:dyDescent="0.75">
      <c r="B31" s="10" t="s">
        <v>39</v>
      </c>
      <c r="C31" s="11"/>
      <c r="D31" s="36">
        <f>D30</f>
        <v>-89260</v>
      </c>
      <c r="E31" s="36">
        <f>E30*1/(1+$F$37/100)^1</f>
        <v>35879.629629629628</v>
      </c>
      <c r="F31" s="36">
        <f>F30*1/(1+$F$37/100)^2</f>
        <v>21219.135802469133</v>
      </c>
      <c r="G31" s="36">
        <f>G30*1/(1+$F$37/100)^3</f>
        <v>33777.561855408218</v>
      </c>
      <c r="H31" s="36">
        <f>H30*1/(1+$F$37/100)^4</f>
        <v>31275.520236489087</v>
      </c>
      <c r="I31" s="41">
        <f>I30*1/(1+$F$37/100)^5</f>
        <v>56597.298665326904</v>
      </c>
      <c r="J31" s="2" t="s">
        <v>36</v>
      </c>
    </row>
    <row r="32" spans="2:10" ht="15.4" thickBot="1" x14ac:dyDescent="0.75">
      <c r="B32" s="9" t="s">
        <v>40</v>
      </c>
      <c r="C32" s="8"/>
      <c r="D32" s="50">
        <f>D31</f>
        <v>-89260</v>
      </c>
      <c r="E32" s="50">
        <f>D32+E31</f>
        <v>-53380.370370370372</v>
      </c>
      <c r="F32" s="50">
        <f>E32+F31</f>
        <v>-32161.23456790124</v>
      </c>
      <c r="G32" s="50">
        <f t="shared" ref="G32:H32" si="1">F32+G31</f>
        <v>1616.3272875069779</v>
      </c>
      <c r="H32" s="50">
        <f t="shared" si="1"/>
        <v>32891.847523996068</v>
      </c>
      <c r="I32" s="53">
        <f>H32+I31</f>
        <v>89489.146189322972</v>
      </c>
      <c r="J32" s="2" t="s">
        <v>37</v>
      </c>
    </row>
    <row r="33" spans="2:11" ht="16.899999999999999" thickBot="1" x14ac:dyDescent="0.75">
      <c r="B33" s="15"/>
      <c r="C33" s="15"/>
      <c r="D33" s="16"/>
      <c r="E33" s="16"/>
      <c r="F33" s="16"/>
      <c r="G33" s="16"/>
      <c r="H33" s="4"/>
      <c r="I33" s="61" t="s">
        <v>43</v>
      </c>
    </row>
    <row r="34" spans="2:11" ht="15.4" thickBot="1" x14ac:dyDescent="0.75">
      <c r="B34" s="2" t="s">
        <v>19</v>
      </c>
      <c r="D34" s="4"/>
      <c r="E34" s="4"/>
      <c r="F34" s="20">
        <v>20</v>
      </c>
      <c r="G34" s="4" t="s">
        <v>13</v>
      </c>
      <c r="H34" s="4"/>
      <c r="I34" s="60">
        <f>NPV(F37/100,E30:I30)+D30</f>
        <v>89489.146189322957</v>
      </c>
    </row>
    <row r="35" spans="2:11" x14ac:dyDescent="0.7">
      <c r="B35" s="11" t="s">
        <v>15</v>
      </c>
      <c r="C35" s="11"/>
      <c r="D35" s="11"/>
      <c r="E35" s="11"/>
      <c r="F35" s="21">
        <v>30</v>
      </c>
      <c r="G35" s="12" t="s">
        <v>13</v>
      </c>
      <c r="H35" s="4"/>
      <c r="I35" s="4" t="s">
        <v>42</v>
      </c>
    </row>
    <row r="36" spans="2:11" x14ac:dyDescent="0.7">
      <c r="B36" s="22" t="s">
        <v>20</v>
      </c>
      <c r="C36" s="22"/>
      <c r="D36" s="22"/>
      <c r="E36" s="22"/>
      <c r="F36" s="56">
        <v>20</v>
      </c>
      <c r="G36" s="55" t="s">
        <v>13</v>
      </c>
      <c r="H36" s="4"/>
      <c r="I36" s="4"/>
    </row>
    <row r="37" spans="2:11" ht="15.4" thickBot="1" x14ac:dyDescent="0.75">
      <c r="B37" s="58" t="s">
        <v>38</v>
      </c>
      <c r="C37" s="58"/>
      <c r="D37" s="58"/>
      <c r="E37" s="58"/>
      <c r="F37" s="57">
        <v>8</v>
      </c>
      <c r="G37" s="14" t="s">
        <v>13</v>
      </c>
      <c r="H37" s="4"/>
      <c r="I37" s="4"/>
    </row>
    <row r="38" spans="2:11" x14ac:dyDescent="0.7">
      <c r="B38" s="22"/>
      <c r="C38" s="22"/>
      <c r="D38" s="22"/>
      <c r="E38" s="22"/>
      <c r="F38" s="22"/>
      <c r="G38" s="22"/>
      <c r="H38" s="4"/>
      <c r="I38" s="4"/>
    </row>
    <row r="39" spans="2:11" x14ac:dyDescent="0.7">
      <c r="B39" s="7" t="s">
        <v>29</v>
      </c>
      <c r="C39" s="6"/>
      <c r="D39" s="6"/>
      <c r="E39" s="6"/>
      <c r="F39" s="6"/>
      <c r="G39" s="6"/>
      <c r="H39" s="6"/>
      <c r="I39" s="6"/>
      <c r="J39" s="6"/>
      <c r="K39" s="6"/>
    </row>
    <row r="40" spans="2:11" ht="15" customHeight="1" x14ac:dyDescent="0.7"/>
    <row r="41" spans="2:11" ht="15" customHeight="1" x14ac:dyDescent="0.7"/>
    <row r="42" spans="2:11" ht="15" customHeight="1" x14ac:dyDescent="0.7"/>
    <row r="43" spans="2:11" ht="15" customHeight="1" x14ac:dyDescent="0.7"/>
    <row r="44" spans="2:11" ht="15" customHeight="1" x14ac:dyDescent="0.7"/>
    <row r="45" spans="2:11" ht="15" customHeight="1" x14ac:dyDescent="0.7"/>
    <row r="46" spans="2:11" ht="15" customHeight="1" x14ac:dyDescent="0.7"/>
    <row r="47" spans="2:11" ht="15" customHeight="1" x14ac:dyDescent="0.7"/>
    <row r="48" spans="2:11" ht="15" customHeight="1" x14ac:dyDescent="0.7"/>
    <row r="49" spans="2:9" ht="15" customHeight="1" x14ac:dyDescent="0.7"/>
    <row r="50" spans="2:9" ht="15" customHeight="1" x14ac:dyDescent="0.7"/>
    <row r="51" spans="2:9" ht="15" customHeight="1" x14ac:dyDescent="0.7"/>
    <row r="52" spans="2:9" ht="15" customHeight="1" x14ac:dyDescent="0.7"/>
    <row r="53" spans="2:9" ht="15" customHeight="1" x14ac:dyDescent="0.7"/>
    <row r="54" spans="2:9" ht="15" customHeight="1" x14ac:dyDescent="0.7"/>
    <row r="55" spans="2:9" ht="15" customHeight="1" x14ac:dyDescent="0.7"/>
    <row r="56" spans="2:9" ht="15" customHeight="1" x14ac:dyDescent="0.7"/>
    <row r="57" spans="2:9" ht="15" customHeight="1" x14ac:dyDescent="0.7"/>
    <row r="58" spans="2:9" ht="15" customHeight="1" x14ac:dyDescent="0.7"/>
    <row r="59" spans="2:9" ht="15" customHeight="1" x14ac:dyDescent="0.7"/>
    <row r="60" spans="2:9" ht="15" customHeight="1" x14ac:dyDescent="0.7">
      <c r="B60" s="2" t="s">
        <v>30</v>
      </c>
      <c r="C60" s="22"/>
      <c r="D60" s="23"/>
      <c r="E60" s="23"/>
      <c r="F60" s="23"/>
      <c r="G60" s="23"/>
      <c r="H60" s="23"/>
      <c r="I60" s="23"/>
    </row>
    <row r="61" spans="2:9" ht="15" customHeight="1" x14ac:dyDescent="0.7">
      <c r="B61" s="23"/>
      <c r="C61" s="23"/>
      <c r="D61" s="24" t="str">
        <f>D8</f>
        <v>０年度</v>
      </c>
      <c r="E61" s="24" t="str">
        <f>E8</f>
        <v>１年度</v>
      </c>
      <c r="F61" s="24" t="str">
        <f>F8</f>
        <v>２年度</v>
      </c>
      <c r="G61" s="24" t="str">
        <f>G8</f>
        <v>３年度</v>
      </c>
      <c r="H61" s="24" t="str">
        <f>H8</f>
        <v>４年度</v>
      </c>
      <c r="I61" s="24" t="str">
        <f>I8</f>
        <v>５年度</v>
      </c>
    </row>
    <row r="62" spans="2:9" ht="15" customHeight="1" x14ac:dyDescent="0.7">
      <c r="B62" s="25" t="str">
        <f>B30</f>
        <v>正味キャッシュフロー</v>
      </c>
      <c r="C62" s="25"/>
      <c r="D62" s="51">
        <f>D30</f>
        <v>-89260</v>
      </c>
      <c r="E62" s="51">
        <f>E30</f>
        <v>38750</v>
      </c>
      <c r="F62" s="51">
        <f>F30</f>
        <v>24750</v>
      </c>
      <c r="G62" s="51">
        <f>G30</f>
        <v>42550</v>
      </c>
      <c r="H62" s="51">
        <f>H30</f>
        <v>42550</v>
      </c>
      <c r="I62" s="51">
        <f>I30</f>
        <v>83160</v>
      </c>
    </row>
    <row r="63" spans="2:9" ht="15" customHeight="1" x14ac:dyDescent="0.7">
      <c r="B63" s="26" t="str">
        <f t="shared" ref="B63:B66" si="2">B31</f>
        <v>割引キャッシュフロー</v>
      </c>
      <c r="C63" s="26"/>
      <c r="D63" s="52">
        <f>D31</f>
        <v>-89260</v>
      </c>
      <c r="E63" s="52">
        <f>E31</f>
        <v>35879.629629629628</v>
      </c>
      <c r="F63" s="52">
        <f>F31</f>
        <v>21219.135802469133</v>
      </c>
      <c r="G63" s="52">
        <f>G31</f>
        <v>33777.561855408218</v>
      </c>
      <c r="H63" s="52">
        <f>H31</f>
        <v>31275.520236489087</v>
      </c>
      <c r="I63" s="52">
        <f>I31</f>
        <v>56597.298665326904</v>
      </c>
    </row>
    <row r="64" spans="2:9" ht="15" customHeight="1" x14ac:dyDescent="0.7">
      <c r="B64" s="27" t="str">
        <f t="shared" si="2"/>
        <v>累積割引キャッシュフロー</v>
      </c>
      <c r="C64" s="27"/>
      <c r="D64" s="54">
        <f>D32</f>
        <v>-89260</v>
      </c>
      <c r="E64" s="54">
        <f>E32</f>
        <v>-53380.370370370372</v>
      </c>
      <c r="F64" s="54">
        <f>F32</f>
        <v>-32161.23456790124</v>
      </c>
      <c r="G64" s="54">
        <f>G32</f>
        <v>1616.3272875069779</v>
      </c>
      <c r="H64" s="54">
        <f>H32</f>
        <v>32891.847523996068</v>
      </c>
      <c r="I64" s="54">
        <f>I32</f>
        <v>89489.146189322972</v>
      </c>
    </row>
    <row r="65" ht="15" customHeight="1" x14ac:dyDescent="0.7"/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NPV-不定額回収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2021-09-27T05:18:46Z</dcterms:modified>
</cp:coreProperties>
</file>