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5" documentId="8_{3A3440AD-E153-42C7-9A70-0670047B19A6}" xr6:coauthVersionLast="47" xr6:coauthVersionMax="47" xr10:uidLastSave="{EF69ADC4-D4AE-4224-8353-4AA94D085713}"/>
  <bookViews>
    <workbookView xWindow="-98" yWindow="-98" windowWidth="20715" windowHeight="13155" tabRatio="749" xr2:uid="{68E2C076-72C9-4123-A12C-10F250F0AE54}"/>
  </bookViews>
  <sheets>
    <sheet name="自己資本比率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1" l="1"/>
  <c r="D41" i="41" s="1"/>
  <c r="D38" i="41"/>
  <c r="E36" i="41"/>
  <c r="E37" i="41" s="1"/>
  <c r="F36" i="41"/>
  <c r="F37" i="41" s="1"/>
  <c r="G36" i="41"/>
  <c r="G37" i="41" s="1"/>
  <c r="H36" i="41"/>
  <c r="H37" i="41" s="1"/>
  <c r="I36" i="41"/>
  <c r="D36" i="41"/>
  <c r="D37" i="41" s="1"/>
  <c r="D39" i="41" s="1"/>
  <c r="E35" i="41"/>
  <c r="F35" i="41"/>
  <c r="G35" i="41"/>
  <c r="H35" i="41"/>
  <c r="I35" i="41"/>
  <c r="D35" i="41"/>
  <c r="D13" i="41"/>
  <c r="D12" i="41"/>
  <c r="E13" i="41"/>
  <c r="E12" i="41"/>
  <c r="E40" i="41" s="1"/>
  <c r="F14" i="41"/>
  <c r="F13" i="41"/>
  <c r="F12" i="41"/>
  <c r="F40" i="41" s="1"/>
  <c r="D30" i="41"/>
  <c r="E30" i="41"/>
  <c r="F30" i="41"/>
  <c r="G30" i="41"/>
  <c r="H30" i="41"/>
  <c r="I30" i="41"/>
  <c r="I13" i="41"/>
  <c r="H13" i="41"/>
  <c r="G13" i="41"/>
  <c r="G12" i="41"/>
  <c r="G40" i="41" s="1"/>
  <c r="I12" i="41"/>
  <c r="I40" i="41" s="1"/>
  <c r="H12" i="41"/>
  <c r="H40" i="41" s="1"/>
  <c r="H41" i="41" s="1"/>
  <c r="D34" i="41"/>
  <c r="I34" i="41"/>
  <c r="H34" i="41"/>
  <c r="G34" i="41"/>
  <c r="F34" i="41"/>
  <c r="E34" i="41"/>
  <c r="I38" i="41" l="1"/>
  <c r="I37" i="41"/>
  <c r="I39" i="41" s="1"/>
  <c r="G41" i="41"/>
  <c r="H39" i="41"/>
  <c r="G38" i="41"/>
  <c r="E39" i="41"/>
  <c r="F39" i="41"/>
  <c r="E38" i="41"/>
  <c r="F38" i="41"/>
  <c r="G39" i="41"/>
  <c r="H38" i="41"/>
  <c r="I41" i="41" l="1"/>
  <c r="E41" i="41"/>
  <c r="F41" i="41"/>
</calcChain>
</file>

<file path=xl/sharedStrings.xml><?xml version="1.0" encoding="utf-8"?>
<sst xmlns="http://schemas.openxmlformats.org/spreadsheetml/2006/main" count="72" uniqueCount="48">
  <si>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</si>
  <si>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</si>
  <si>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</si>
  <si>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</si>
  <si>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</si>
  <si>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</si>
  <si>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％</t>
    <phoneticPr fontId="2"/>
  </si>
  <si>
    <t>自己株式</t>
    <rPh sb="0" eb="4">
      <t>ジコカブシキ</t>
    </rPh>
    <phoneticPr fontId="2"/>
  </si>
  <si>
    <t>FY16</t>
    <phoneticPr fontId="2"/>
  </si>
  <si>
    <t>FY17</t>
    <phoneticPr fontId="2"/>
  </si>
  <si>
    <t>%</t>
    <phoneticPr fontId="2"/>
  </si>
  <si>
    <t>億円</t>
    <rPh sb="0" eb="2">
      <t>オクエン</t>
    </rPh>
    <phoneticPr fontId="2"/>
  </si>
  <si>
    <t>総資産</t>
    <rPh sb="0" eb="3">
      <t>ソウシサン</t>
    </rPh>
    <phoneticPr fontId="2"/>
  </si>
  <si>
    <t>自己資本</t>
    <rPh sb="0" eb="4">
      <t>ジコシホン</t>
    </rPh>
    <phoneticPr fontId="2"/>
  </si>
  <si>
    <t>自己資本比率</t>
    <rPh sb="0" eb="6">
      <t>ジコシホンヒリツ</t>
    </rPh>
    <phoneticPr fontId="2"/>
  </si>
  <si>
    <t>サンプル_三菱商事</t>
    <rPh sb="5" eb="9">
      <t>ミツビシショウジ</t>
    </rPh>
    <phoneticPr fontId="3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</si>
  <si>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</si>
  <si>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</si>
  <si>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</si>
  <si>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</si>
  <si>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</si>
  <si>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有形固定資産</t>
    <rPh sb="0" eb="6">
      <t>ユウケイコテイシサン</t>
    </rPh>
    <phoneticPr fontId="2"/>
  </si>
  <si>
    <t>投資</t>
    <rPh sb="0" eb="2">
      <t>トウシ</t>
    </rPh>
    <phoneticPr fontId="2"/>
  </si>
  <si>
    <t>融資</t>
    <rPh sb="0" eb="2">
      <t>ユウシ</t>
    </rPh>
    <phoneticPr fontId="2"/>
  </si>
  <si>
    <t>無形資産</t>
    <rPh sb="0" eb="4">
      <t>ムケイシサン</t>
    </rPh>
    <phoneticPr fontId="2"/>
  </si>
  <si>
    <t>のれん</t>
    <phoneticPr fontId="2"/>
  </si>
  <si>
    <t>資本金</t>
    <rPh sb="0" eb="3">
      <t>シホンキン</t>
    </rPh>
    <phoneticPr fontId="2"/>
  </si>
  <si>
    <t>資本剰余金</t>
    <rPh sb="0" eb="5">
      <t>シホンジョウヨキン</t>
    </rPh>
    <phoneticPr fontId="2"/>
  </si>
  <si>
    <t>利益剰余金</t>
    <rPh sb="0" eb="5">
      <t>リエキジョウヨキン</t>
    </rPh>
    <phoneticPr fontId="2"/>
  </si>
  <si>
    <t>他資本要素</t>
    <rPh sb="0" eb="1">
      <t>ホカ</t>
    </rPh>
    <rPh sb="1" eb="3">
      <t>シホン</t>
    </rPh>
    <rPh sb="3" eb="5">
      <t>ヨウソ</t>
    </rPh>
    <phoneticPr fontId="2"/>
  </si>
  <si>
    <t>●財務諸表</t>
    <rPh sb="1" eb="5">
      <t>ザイムショヒョウ</t>
    </rPh>
    <phoneticPr fontId="2"/>
  </si>
  <si>
    <t>●ハイブリッド債の資本性評価</t>
    <rPh sb="7" eb="8">
      <t>サイ</t>
    </rPh>
    <rPh sb="9" eb="14">
      <t>シホンセイヒョウカ</t>
    </rPh>
    <phoneticPr fontId="2"/>
  </si>
  <si>
    <t>└ウェイト</t>
    <phoneticPr fontId="2"/>
  </si>
  <si>
    <t>劣後TL</t>
    <rPh sb="0" eb="2">
      <t>レツゴ</t>
    </rPh>
    <phoneticPr fontId="2"/>
  </si>
  <si>
    <t>劣後社債</t>
    <rPh sb="0" eb="2">
      <t>レツゴ</t>
    </rPh>
    <rPh sb="2" eb="4">
      <t>シャサイ</t>
    </rPh>
    <phoneticPr fontId="2"/>
  </si>
  <si>
    <t>自己資本比率の計算</t>
    <rPh sb="0" eb="6">
      <t>ジコシホンヒリツ</t>
    </rPh>
    <rPh sb="7" eb="9">
      <t>ケイサン</t>
    </rPh>
    <phoneticPr fontId="2"/>
  </si>
  <si>
    <t>自己資本比率1</t>
    <rPh sb="0" eb="6">
      <t>ジコシホンヒリツ</t>
    </rPh>
    <phoneticPr fontId="2"/>
  </si>
  <si>
    <t>資本＋H債</t>
    <rPh sb="0" eb="2">
      <t>シホン</t>
    </rPh>
    <rPh sb="4" eb="5">
      <t>サイ</t>
    </rPh>
    <phoneticPr fontId="2"/>
  </si>
  <si>
    <t>自己資本比率2</t>
    <rPh sb="0" eb="6">
      <t>ジコシホンヒリツ</t>
    </rPh>
    <phoneticPr fontId="2"/>
  </si>
  <si>
    <t>投融資</t>
    <rPh sb="0" eb="3">
      <t>トウユウシ</t>
    </rPh>
    <phoneticPr fontId="2"/>
  </si>
  <si>
    <t>投融資ﾚﾊﾞﾚｯｼﾞ</t>
    <rPh sb="0" eb="3">
      <t>トウユウシ</t>
    </rPh>
    <phoneticPr fontId="2"/>
  </si>
  <si>
    <t>※資本＋H債=株主資本＋ハイブリッド債×ウェイト</t>
    <rPh sb="1" eb="3">
      <t>シホン</t>
    </rPh>
    <rPh sb="5" eb="6">
      <t>サイ</t>
    </rPh>
    <rPh sb="7" eb="11">
      <t>カブヌシシホン</t>
    </rPh>
    <rPh sb="18" eb="19">
      <t>サイ</t>
    </rPh>
    <phoneticPr fontId="2"/>
  </si>
  <si>
    <t>※自己資本比率1=自己資本÷総資産</t>
    <rPh sb="1" eb="7">
      <t>ジコシホンヒリツ</t>
    </rPh>
    <rPh sb="9" eb="13">
      <t>ジコシホン</t>
    </rPh>
    <rPh sb="14" eb="17">
      <t>ソウシサン</t>
    </rPh>
    <phoneticPr fontId="2"/>
  </si>
  <si>
    <t>※自己資本比率2=(資本+H債)÷総資産</t>
    <rPh sb="1" eb="7">
      <t>ジコシホンヒリツ</t>
    </rPh>
    <rPh sb="10" eb="12">
      <t>シホン</t>
    </rPh>
    <rPh sb="14" eb="15">
      <t>サイ</t>
    </rPh>
    <rPh sb="17" eb="20">
      <t>ソウシサン</t>
    </rPh>
    <phoneticPr fontId="2"/>
  </si>
  <si>
    <t>※投融資=有形固定資産+投資+融資+無形資産+のれん</t>
    <rPh sb="1" eb="4">
      <t>トウユウシ</t>
    </rPh>
    <rPh sb="5" eb="11">
      <t>ユウケイコテイシサン</t>
    </rPh>
    <rPh sb="12" eb="14">
      <t>トウシ</t>
    </rPh>
    <rPh sb="15" eb="17">
      <t>ユウシ</t>
    </rPh>
    <rPh sb="18" eb="22">
      <t>ムケイシサン</t>
    </rPh>
    <phoneticPr fontId="2"/>
  </si>
  <si>
    <t>H債評価額</t>
    <rPh sb="1" eb="2">
      <t>サイ</t>
    </rPh>
    <rPh sb="2" eb="5">
      <t>ヒョウカガク</t>
    </rPh>
    <phoneticPr fontId="2"/>
  </si>
  <si>
    <t>※投融資ﾚﾊﾞﾚｯｼﾞ=投融資÷(資本+H債)－100%</t>
    <rPh sb="1" eb="4">
      <t>トウユウシ</t>
    </rPh>
    <rPh sb="12" eb="15">
      <t>トウユウシ</t>
    </rPh>
    <rPh sb="17" eb="19">
      <t>シホン</t>
    </rPh>
    <rPh sb="21" eb="22">
      <t>サイ</t>
    </rPh>
    <phoneticPr fontId="2"/>
  </si>
  <si>
    <t>【グラフ】自己資本比率の推移</t>
    <rPh sb="5" eb="11">
      <t>ジコシホンヒリツ</t>
    </rPh>
    <rPh sb="12" eb="14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</si>
</sst>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10"/>
      <color theme="8"/>
      <name val="Meiryo UI"/>
      <family val="3"/>
      <charset val="128"/>
    </font>
    <font>
      <sz val="8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6" fillId="3" borderId="19" xfId="0" applyFont="1" applyFill="1" applyBorder="1">
      <alignment vertical="center"/>
    </xf>
    <xf numFmtId="179" fontId="4" fillId="0" borderId="17" xfId="1" applyNumberFormat="1" applyFont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179" fontId="4" fillId="0" borderId="5" xfId="1" applyNumberFormat="1" applyFont="1" applyBorder="1">
      <alignment vertical="center"/>
    </xf>
    <xf numFmtId="0" fontId="10" fillId="5" borderId="5" xfId="0" applyFont="1" applyFill="1" applyBorder="1">
      <alignment vertical="center"/>
    </xf>
    <xf numFmtId="0" fontId="9" fillId="0" borderId="17" xfId="0" applyFont="1" applyBorder="1">
      <alignment vertical="center"/>
    </xf>
    <xf numFmtId="38" fontId="6" fillId="3" borderId="18" xfId="1" applyFont="1" applyFill="1" applyBorder="1">
      <alignment vertical="center"/>
    </xf>
    <xf numFmtId="38" fontId="11" fillId="3" borderId="7" xfId="1" applyFont="1" applyFill="1" applyBorder="1">
      <alignment vertical="center"/>
    </xf>
    <xf numFmtId="38" fontId="11" fillId="3" borderId="18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0" fontId="8" fillId="5" borderId="17" xfId="0" applyFont="1" applyFill="1" applyBorder="1">
      <alignment vertical="center"/>
    </xf>
    <xf numFmtId="38" fontId="12" fillId="3" borderId="7" xfId="1" applyFont="1" applyFill="1" applyBorder="1">
      <alignment vertical="center"/>
    </xf>
    <xf numFmtId="38" fontId="12" fillId="3" borderId="18" xfId="1" applyFont="1" applyFill="1" applyBorder="1">
      <alignment vertical="center"/>
    </xf>
    <xf numFmtId="38" fontId="12" fillId="3" borderId="2" xfId="1" applyFont="1" applyFill="1" applyBorder="1">
      <alignment vertical="center"/>
    </xf>
    <xf numFmtId="38" fontId="12" fillId="3" borderId="14" xfId="1" applyFont="1" applyFill="1" applyBorder="1">
      <alignment vertical="center"/>
    </xf>
    <xf numFmtId="38" fontId="12" fillId="3" borderId="15" xfId="1" applyFont="1" applyFill="1" applyBorder="1">
      <alignment vertical="center"/>
    </xf>
    <xf numFmtId="38" fontId="12" fillId="3" borderId="10" xfId="1" applyFont="1" applyFill="1" applyBorder="1">
      <alignment vertical="center"/>
    </xf>
    <xf numFmtId="0" fontId="8" fillId="5" borderId="5" xfId="0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Fill="1">
      <alignment vertical="center"/>
    </xf>
    <xf numFmtId="38" fontId="6" fillId="3" borderId="20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19" xfId="1" applyFont="1" applyFill="1" applyBorder="1">
      <alignment vertical="center"/>
    </xf>
    <xf numFmtId="0" fontId="5" fillId="0" borderId="0" xfId="0" applyFont="1" applyFill="1" applyAlignment="1"/>
    <xf numFmtId="0" fontId="4" fillId="0" borderId="0" xfId="0" applyFont="1" applyFill="1" applyAlignment="1"/>
    <xf numFmtId="9" fontId="6" fillId="3" borderId="23" xfId="4" applyFont="1" applyFill="1" applyBorder="1">
      <alignment vertical="center"/>
    </xf>
    <xf numFmtId="9" fontId="6" fillId="3" borderId="18" xfId="4" applyFont="1" applyFill="1" applyBorder="1">
      <alignment vertical="center"/>
    </xf>
    <xf numFmtId="9" fontId="6" fillId="3" borderId="24" xfId="4" applyFont="1" applyFill="1" applyBorder="1">
      <alignment vertical="center"/>
    </xf>
    <xf numFmtId="0" fontId="10" fillId="5" borderId="17" xfId="0" applyFont="1" applyFill="1" applyBorder="1">
      <alignment vertical="center"/>
    </xf>
    <xf numFmtId="38" fontId="4" fillId="0" borderId="25" xfId="1" applyFont="1" applyBorder="1">
      <alignment vertical="center"/>
    </xf>
    <xf numFmtId="9" fontId="6" fillId="3" borderId="21" xfId="4" applyFont="1" applyFill="1" applyBorder="1">
      <alignment vertical="center"/>
    </xf>
    <xf numFmtId="9" fontId="6" fillId="3" borderId="15" xfId="4" applyFont="1" applyFill="1" applyBorder="1">
      <alignment vertical="center"/>
    </xf>
    <xf numFmtId="9" fontId="6" fillId="3" borderId="22" xfId="4" applyFont="1" applyFill="1" applyBorder="1">
      <alignment vertical="center"/>
    </xf>
    <xf numFmtId="38" fontId="13" fillId="3" borderId="11" xfId="1" applyFont="1" applyFill="1" applyBorder="1">
      <alignment vertical="center"/>
    </xf>
    <xf numFmtId="38" fontId="13" fillId="3" borderId="13" xfId="1" applyFont="1" applyFill="1" applyBorder="1">
      <alignment vertical="center"/>
    </xf>
    <xf numFmtId="38" fontId="13" fillId="3" borderId="12" xfId="1" applyFont="1" applyFill="1" applyBorder="1">
      <alignment vertical="center"/>
    </xf>
    <xf numFmtId="38" fontId="6" fillId="3" borderId="23" xfId="1" applyFont="1" applyFill="1" applyBorder="1">
      <alignment vertical="center"/>
    </xf>
    <xf numFmtId="38" fontId="6" fillId="3" borderId="24" xfId="1" applyFont="1" applyFill="1" applyBorder="1">
      <alignment vertical="center"/>
    </xf>
    <xf numFmtId="38" fontId="9" fillId="0" borderId="17" xfId="1" applyFont="1" applyBorder="1">
      <alignment vertical="center"/>
    </xf>
    <xf numFmtId="38" fontId="9" fillId="0" borderId="1" xfId="1" applyFont="1" applyBorder="1">
      <alignment vertical="center"/>
    </xf>
    <xf numFmtId="38" fontId="10" fillId="0" borderId="17" xfId="1" applyFont="1" applyBorder="1">
      <alignment vertical="center"/>
    </xf>
    <xf numFmtId="38" fontId="9" fillId="0" borderId="5" xfId="1" applyFont="1" applyBorder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自己資本比率の推移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261988304093584E-2"/>
          <c:y val="0.11680472222222223"/>
          <c:w val="0.84518640350877194"/>
          <c:h val="0.6541325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自己資本比率!$B$35:$C$35</c:f>
              <c:strCache>
                <c:ptCount val="2"/>
                <c:pt idx="0">
                  <c:v>総資産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自己資本比率!$D$35:$I$35</c:f>
              <c:numCache>
                <c:formatCode>#,##0_);[Red]\(#,##0\)</c:formatCode>
                <c:ptCount val="6"/>
                <c:pt idx="0">
                  <c:v>157535.57</c:v>
                </c:pt>
                <c:pt idx="1">
                  <c:v>160369.89000000001</c:v>
                </c:pt>
                <c:pt idx="2">
                  <c:v>165328</c:v>
                </c:pt>
                <c:pt idx="3">
                  <c:v>180334.24</c:v>
                </c:pt>
                <c:pt idx="4">
                  <c:v>186349.71</c:v>
                </c:pt>
                <c:pt idx="5">
                  <c:v>219120.12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F-4959-9CF1-896444BBE4D9}"/>
            </c:ext>
          </c:extLst>
        </c:ser>
        <c:ser>
          <c:idx val="5"/>
          <c:order val="1"/>
          <c:tx>
            <c:strRef>
              <c:f>自己資本比率!$B$40:$C$40</c:f>
              <c:strCache>
                <c:ptCount val="2"/>
                <c:pt idx="0">
                  <c:v>投融資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自己資本比率!$D$40:$I$40</c:f>
              <c:numCache>
                <c:formatCode>#,##0_);[Red]\(#,##0\)</c:formatCode>
                <c:ptCount val="6"/>
                <c:pt idx="0">
                  <c:v>87109.42</c:v>
                </c:pt>
                <c:pt idx="1">
                  <c:v>86289.88</c:v>
                </c:pt>
                <c:pt idx="2">
                  <c:v>87677.46</c:v>
                </c:pt>
                <c:pt idx="3">
                  <c:v>91217.97</c:v>
                </c:pt>
                <c:pt idx="4">
                  <c:v>92631.6</c:v>
                </c:pt>
                <c:pt idx="5">
                  <c:v>105543.01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6F-4959-9CF1-896444BBE4D9}"/>
            </c:ext>
          </c:extLst>
        </c:ser>
        <c:ser>
          <c:idx val="1"/>
          <c:order val="2"/>
          <c:tx>
            <c:strRef>
              <c:f>自己資本比率!$B$36:$C$36</c:f>
              <c:strCache>
                <c:ptCount val="2"/>
                <c:pt idx="0">
                  <c:v>自己資本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自己資本比率!$D$36:$I$36</c:f>
              <c:numCache>
                <c:formatCode>#,##0_);[Red]\(#,##0\)</c:formatCode>
                <c:ptCount val="6"/>
                <c:pt idx="0">
                  <c:v>49172.47</c:v>
                </c:pt>
                <c:pt idx="1">
                  <c:v>53324.27</c:v>
                </c:pt>
                <c:pt idx="2">
                  <c:v>56962.46</c:v>
                </c:pt>
                <c:pt idx="3">
                  <c:v>52273.59</c:v>
                </c:pt>
                <c:pt idx="4">
                  <c:v>56236.47</c:v>
                </c:pt>
                <c:pt idx="5">
                  <c:v>68802.320000000007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F-4959-9CF1-896444BBE4D9}"/>
            </c:ext>
          </c:extLst>
        </c:ser>
        <c:ser>
          <c:idx val="2"/>
          <c:order val="3"/>
          <c:tx>
            <c:strRef>
              <c:f>自己資本比率!$B$37:$C$37</c:f>
              <c:strCache>
                <c:ptCount val="2"/>
                <c:pt idx="0">
                  <c:v>資本＋H債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自己資本比率!$D$37:$I$37</c:f>
              <c:numCache>
                <c:formatCode>#,##0_);[Red]\(#,##0\)</c:formatCode>
                <c:ptCount val="6"/>
                <c:pt idx="0">
                  <c:v>52172.47</c:v>
                </c:pt>
                <c:pt idx="1">
                  <c:v>56324.27</c:v>
                </c:pt>
                <c:pt idx="2">
                  <c:v>59962.46</c:v>
                </c:pt>
                <c:pt idx="3">
                  <c:v>55273.59</c:v>
                </c:pt>
                <c:pt idx="4">
                  <c:v>59236.47</c:v>
                </c:pt>
                <c:pt idx="5">
                  <c:v>71802.320000000007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F-4959-9CF1-896444BBE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8516416"/>
        <c:axId val="278515168"/>
      </c:barChart>
      <c:lineChart>
        <c:grouping val="standard"/>
        <c:varyColors val="0"/>
        <c:ser>
          <c:idx val="3"/>
          <c:order val="4"/>
          <c:tx>
            <c:strRef>
              <c:f>自己資本比率!$B$38:$C$38</c:f>
              <c:strCache>
                <c:ptCount val="2"/>
                <c:pt idx="0">
                  <c:v>自己資本比率1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自己資本比率!$D$38:$I$38</c:f>
              <c:numCache>
                <c:formatCode>#,##0.0;[Red]\-#,##0.0</c:formatCode>
                <c:ptCount val="6"/>
                <c:pt idx="0">
                  <c:v>31.213566561507346</c:v>
                </c:pt>
                <c:pt idx="1">
                  <c:v>33.250799136920271</c:v>
                </c:pt>
                <c:pt idx="2">
                  <c:v>34.454212232652665</c:v>
                </c:pt>
                <c:pt idx="3">
                  <c:v>28.987057588176267</c:v>
                </c:pt>
                <c:pt idx="4">
                  <c:v>30.177921929688008</c:v>
                </c:pt>
                <c:pt idx="5">
                  <c:v>31.399362139816283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6F-4959-9CF1-896444BBE4D9}"/>
            </c:ext>
          </c:extLst>
        </c:ser>
        <c:ser>
          <c:idx val="4"/>
          <c:order val="5"/>
          <c:tx>
            <c:strRef>
              <c:f>自己資本比率!$B$39:$C$39</c:f>
              <c:strCache>
                <c:ptCount val="2"/>
                <c:pt idx="0">
                  <c:v>自己資本比率2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自己資本比率!$D$39:$I$39</c:f>
              <c:numCache>
                <c:formatCode>#,##0.0;[Red]\-#,##0.0</c:formatCode>
                <c:ptCount val="6"/>
                <c:pt idx="0">
                  <c:v>33.117898389551009</c:v>
                </c:pt>
                <c:pt idx="1">
                  <c:v>35.121474486264219</c:v>
                </c:pt>
                <c:pt idx="2">
                  <c:v>36.268786896351493</c:v>
                </c:pt>
                <c:pt idx="3">
                  <c:v>30.650635176104107</c:v>
                </c:pt>
                <c:pt idx="4">
                  <c:v>31.787798328207757</c:v>
                </c:pt>
                <c:pt idx="5">
                  <c:v>32.768474204924679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6F-4959-9CF1-896444BBE4D9}"/>
            </c:ext>
          </c:extLst>
        </c:ser>
        <c:ser>
          <c:idx val="6"/>
          <c:order val="6"/>
          <c:tx>
            <c:strRef>
              <c:f>自己資本比率!$B$41:$C$41</c:f>
              <c:strCache>
                <c:ptCount val="2"/>
                <c:pt idx="0">
                  <c:v>投融資ﾚﾊﾞﾚｯｼﾞ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自己資本比率!$D$34:$I$34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自己資本比率!$D$41:$I$41</c:f>
              <c:numCache>
                <c:formatCode>#,##0.0;[Red]\-#,##0.0</c:formatCode>
                <c:ptCount val="6"/>
                <c:pt idx="0">
                  <c:v>66.964339622026699</c:v>
                </c:pt>
                <c:pt idx="1">
                  <c:v>53.201950065220558</c:v>
                </c:pt>
                <c:pt idx="2">
                  <c:v>46.220585346231644</c:v>
                </c:pt>
                <c:pt idx="3">
                  <c:v>65.029935634721767</c:v>
                </c:pt>
                <c:pt idx="4">
                  <c:v>56.375962308354985</c:v>
                </c:pt>
                <c:pt idx="5">
                  <c:v>46.991086081898175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6F-4959-9CF1-896444BBE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38448"/>
        <c:axId val="485036368"/>
      </c:lineChart>
      <c:catAx>
        <c:axId val="27851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78515168"/>
        <c:crosses val="autoZero"/>
        <c:auto val="1"/>
        <c:lblAlgn val="ctr"/>
        <c:lblOffset val="100"/>
        <c:noMultiLvlLbl val="0"/>
      </c:catAx>
      <c:valAx>
        <c:axId val="2785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2.18691666666666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78516416"/>
        <c:crosses val="autoZero"/>
        <c:crossBetween val="between"/>
      </c:valAx>
      <c:valAx>
        <c:axId val="485036368"/>
        <c:scaling>
          <c:orientation val="minMax"/>
          <c:min val="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1096491228073"/>
              <c:y val="2.18691666666666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85038448"/>
        <c:crosses val="max"/>
        <c:crossBetween val="between"/>
      </c:valAx>
      <c:catAx>
        <c:axId val="48503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03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60818713450284E-2"/>
          <c:y val="0.86195388888888891"/>
          <c:w val="0.96876491228070161"/>
          <c:h val="0.1168794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59523</xdr:colOff>
      <xdr:row>48</xdr:row>
      <xdr:rowOff>83340</xdr:rowOff>
    </xdr:from>
    <xdr:to>
      <xdr:col>10</xdr:col>
      <xdr:colOff>265361</xdr:colOff>
      <xdr:row>67</xdr:row>
      <xdr:rowOff>63840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4677C17-E6F0-9CF8-2CBB-2E8D48F0B3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EDAF-CBDF-4941-B745-DE07D76B4597}">
  <dimension ref="A1:L68"/>
  <sheetViews>
    <sheetView showGridLines="0"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14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15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s="40" customFormat="1" x14ac:dyDescent="0.45">
      <c r="B7" s="44"/>
      <c r="C7" s="45"/>
      <c r="D7" s="45"/>
      <c r="E7" s="45"/>
      <c r="F7" s="45"/>
      <c r="G7" s="45"/>
      <c r="H7" s="45"/>
      <c r="I7" s="45"/>
      <c r="J7" s="45"/>
    </row>
    <row r="8" spans="2:11" ht="15.4" thickBot="1" x14ac:dyDescent="0.75">
      <c r="B8" s="9" t="s">
        <v>30</v>
      </c>
      <c r="C8" s="9"/>
      <c r="D8" s="7"/>
      <c r="E8" s="7"/>
      <c r="F8" s="7"/>
      <c r="G8" s="7"/>
      <c r="H8" s="7"/>
      <c r="I8" s="7"/>
    </row>
    <row r="9" spans="2:11" x14ac:dyDescent="0.7">
      <c r="B9" s="7" t="s">
        <v>5</v>
      </c>
      <c r="C9" s="7" t="s">
        <v>2</v>
      </c>
      <c r="D9" s="12" t="s">
        <v>8</v>
      </c>
      <c r="E9" s="13" t="s">
        <v>9</v>
      </c>
      <c r="F9" s="13" t="s">
        <v>19</v>
      </c>
      <c r="G9" s="13" t="s">
        <v>18</v>
      </c>
      <c r="H9" s="13" t="s">
        <v>17</v>
      </c>
      <c r="I9" s="18" t="s">
        <v>16</v>
      </c>
    </row>
    <row r="10" spans="2:11" x14ac:dyDescent="0.7">
      <c r="B10" s="6" t="s">
        <v>12</v>
      </c>
      <c r="C10" s="17" t="s">
        <v>4</v>
      </c>
      <c r="D10" s="54">
        <v>15753557</v>
      </c>
      <c r="E10" s="55">
        <v>16036989</v>
      </c>
      <c r="F10" s="55">
        <v>16532800</v>
      </c>
      <c r="G10" s="55">
        <v>18033424</v>
      </c>
      <c r="H10" s="55">
        <v>18634971</v>
      </c>
      <c r="I10" s="56">
        <v>21912012</v>
      </c>
    </row>
    <row r="11" spans="2:11" x14ac:dyDescent="0.7">
      <c r="B11" s="26" t="s">
        <v>21</v>
      </c>
      <c r="C11" s="17" t="s">
        <v>4</v>
      </c>
      <c r="D11" s="28">
        <v>2484714</v>
      </c>
      <c r="E11" s="29">
        <v>2106195</v>
      </c>
      <c r="F11" s="29">
        <v>2168962</v>
      </c>
      <c r="G11" s="29">
        <v>2232941</v>
      </c>
      <c r="H11" s="29">
        <v>2510238</v>
      </c>
      <c r="I11" s="30">
        <v>2784039</v>
      </c>
    </row>
    <row r="12" spans="2:11" x14ac:dyDescent="0.7">
      <c r="B12" s="6" t="s">
        <v>22</v>
      </c>
      <c r="C12" s="8" t="s">
        <v>4</v>
      </c>
      <c r="D12" s="28">
        <f>2651317+2291465+47959</f>
        <v>4990741</v>
      </c>
      <c r="E12" s="29">
        <f>3050371+2203242+72192</f>
        <v>5325805</v>
      </c>
      <c r="F12" s="29">
        <f>3191145+2108983+69293</f>
        <v>5369421</v>
      </c>
      <c r="G12" s="29">
        <f>3246335+1708071+96709</f>
        <v>5051115</v>
      </c>
      <c r="H12" s="29">
        <f>3290508+1816029+95419</f>
        <v>5201956</v>
      </c>
      <c r="I12" s="30">
        <f>3502881+1957880+94399</f>
        <v>5555160</v>
      </c>
    </row>
    <row r="13" spans="2:11" x14ac:dyDescent="0.7">
      <c r="B13" s="6" t="s">
        <v>23</v>
      </c>
      <c r="C13" s="8" t="s">
        <v>4</v>
      </c>
      <c r="D13" s="32">
        <f>115734+109443</f>
        <v>225177</v>
      </c>
      <c r="E13" s="33">
        <f>99804+93849</f>
        <v>193653</v>
      </c>
      <c r="F13" s="33">
        <f>93139+100326</f>
        <v>193465</v>
      </c>
      <c r="G13" s="33">
        <f>308468+134220</f>
        <v>442688</v>
      </c>
      <c r="H13" s="33">
        <f>209402+93102</f>
        <v>302504</v>
      </c>
      <c r="I13" s="34">
        <f>774833+218701</f>
        <v>993534</v>
      </c>
    </row>
    <row r="14" spans="2:11" x14ac:dyDescent="0.7">
      <c r="B14" s="6" t="s">
        <v>24</v>
      </c>
      <c r="C14" s="8" t="s">
        <v>4</v>
      </c>
      <c r="D14" s="28">
        <v>1010310</v>
      </c>
      <c r="E14" s="29">
        <v>1003335</v>
      </c>
      <c r="F14" s="29">
        <f>1035898</f>
        <v>1035898</v>
      </c>
      <c r="G14" s="29">
        <v>1395053</v>
      </c>
      <c r="H14" s="29">
        <v>1248462</v>
      </c>
      <c r="I14" s="30">
        <v>1221568</v>
      </c>
    </row>
    <row r="15" spans="2:11" x14ac:dyDescent="0.7">
      <c r="B15" s="6" t="s">
        <v>25</v>
      </c>
      <c r="C15" s="8" t="s">
        <v>4</v>
      </c>
      <c r="D15" s="32"/>
      <c r="E15" s="33"/>
      <c r="F15" s="33"/>
      <c r="G15" s="33"/>
      <c r="H15" s="33"/>
      <c r="I15" s="34"/>
    </row>
    <row r="16" spans="2:11" x14ac:dyDescent="0.7">
      <c r="B16" s="6" t="s">
        <v>26</v>
      </c>
      <c r="C16" s="8" t="s">
        <v>4</v>
      </c>
      <c r="D16" s="32">
        <v>204447</v>
      </c>
      <c r="E16" s="33">
        <v>204447</v>
      </c>
      <c r="F16" s="33">
        <v>204447</v>
      </c>
      <c r="G16" s="33">
        <v>204447</v>
      </c>
      <c r="H16" s="33">
        <v>204447</v>
      </c>
      <c r="I16" s="34">
        <v>204447</v>
      </c>
    </row>
    <row r="17" spans="2:11" x14ac:dyDescent="0.7">
      <c r="B17" s="7" t="s">
        <v>27</v>
      </c>
      <c r="C17" s="15" t="s">
        <v>4</v>
      </c>
      <c r="D17" s="32">
        <v>220761</v>
      </c>
      <c r="E17" s="33">
        <v>229423</v>
      </c>
      <c r="F17" s="33">
        <v>228340</v>
      </c>
      <c r="G17" s="33">
        <v>228153</v>
      </c>
      <c r="H17" s="33">
        <v>238552</v>
      </c>
      <c r="I17" s="34">
        <v>226483</v>
      </c>
    </row>
    <row r="18" spans="2:11" x14ac:dyDescent="0.7">
      <c r="B18" s="6" t="s">
        <v>28</v>
      </c>
      <c r="C18" s="17" t="s">
        <v>4</v>
      </c>
      <c r="D18" s="28">
        <v>3625244</v>
      </c>
      <c r="E18" s="29">
        <v>3983916</v>
      </c>
      <c r="F18" s="29">
        <v>4356931</v>
      </c>
      <c r="G18" s="29">
        <v>4674153</v>
      </c>
      <c r="H18" s="29">
        <v>4422713</v>
      </c>
      <c r="I18" s="30">
        <v>5204434</v>
      </c>
    </row>
    <row r="19" spans="2:11" x14ac:dyDescent="0.7">
      <c r="B19" s="16" t="s">
        <v>29</v>
      </c>
      <c r="C19" s="17" t="s">
        <v>4</v>
      </c>
      <c r="D19" s="28">
        <v>878949</v>
      </c>
      <c r="E19" s="29">
        <v>925611</v>
      </c>
      <c r="F19" s="29">
        <v>914807</v>
      </c>
      <c r="G19" s="29">
        <v>415186</v>
      </c>
      <c r="H19" s="29">
        <v>784685</v>
      </c>
      <c r="I19" s="30">
        <v>1270412</v>
      </c>
    </row>
    <row r="20" spans="2:11" ht="15.4" thickBot="1" x14ac:dyDescent="0.75">
      <c r="B20" s="10" t="s">
        <v>7</v>
      </c>
      <c r="C20" s="11" t="s">
        <v>4</v>
      </c>
      <c r="D20" s="35">
        <v>-12154</v>
      </c>
      <c r="E20" s="36">
        <v>-10970</v>
      </c>
      <c r="F20" s="36">
        <v>-8279</v>
      </c>
      <c r="G20" s="36">
        <v>-294580</v>
      </c>
      <c r="H20" s="36">
        <v>-26750</v>
      </c>
      <c r="I20" s="37">
        <v>-25544</v>
      </c>
    </row>
    <row r="21" spans="2:11" x14ac:dyDescent="0.7">
      <c r="B21" s="7"/>
      <c r="C21" s="7"/>
      <c r="D21" s="2" t="s">
        <v>20</v>
      </c>
    </row>
    <row r="22" spans="2:11" x14ac:dyDescent="0.7">
      <c r="B22" s="7"/>
      <c r="C22" s="7"/>
    </row>
    <row r="23" spans="2:11" ht="15.4" thickBot="1" x14ac:dyDescent="0.75">
      <c r="B23" s="9" t="s">
        <v>31</v>
      </c>
      <c r="C23" s="9"/>
    </row>
    <row r="24" spans="2:11" x14ac:dyDescent="0.7">
      <c r="B24" s="7" t="s">
        <v>33</v>
      </c>
      <c r="C24" s="7" t="s">
        <v>4</v>
      </c>
      <c r="D24" s="41">
        <v>200000</v>
      </c>
      <c r="E24" s="42">
        <v>200000</v>
      </c>
      <c r="F24" s="42">
        <v>200000</v>
      </c>
      <c r="G24" s="42">
        <v>200000</v>
      </c>
      <c r="H24" s="42">
        <v>360000</v>
      </c>
      <c r="I24" s="43">
        <v>400000</v>
      </c>
    </row>
    <row r="25" spans="2:11" x14ac:dyDescent="0.7">
      <c r="B25" s="6" t="s">
        <v>32</v>
      </c>
      <c r="C25" s="8" t="s">
        <v>6</v>
      </c>
      <c r="D25" s="46">
        <v>0.5</v>
      </c>
      <c r="E25" s="47">
        <v>0.5</v>
      </c>
      <c r="F25" s="47">
        <v>0.5</v>
      </c>
      <c r="G25" s="47">
        <v>0.5</v>
      </c>
      <c r="H25" s="47">
        <v>0.5</v>
      </c>
      <c r="I25" s="48">
        <v>0.5</v>
      </c>
    </row>
    <row r="26" spans="2:11" x14ac:dyDescent="0.7">
      <c r="B26" s="6" t="s">
        <v>34</v>
      </c>
      <c r="C26" s="8" t="s">
        <v>4</v>
      </c>
      <c r="D26" s="57">
        <v>400000</v>
      </c>
      <c r="E26" s="27">
        <v>400000</v>
      </c>
      <c r="F26" s="27">
        <v>400000</v>
      </c>
      <c r="G26" s="27">
        <v>400000</v>
      </c>
      <c r="H26" s="27">
        <v>240000</v>
      </c>
      <c r="I26" s="58">
        <v>200000</v>
      </c>
    </row>
    <row r="27" spans="2:11" x14ac:dyDescent="0.7">
      <c r="B27" s="6" t="s">
        <v>32</v>
      </c>
      <c r="C27" s="8" t="s">
        <v>6</v>
      </c>
      <c r="D27" s="46">
        <v>0.5</v>
      </c>
      <c r="E27" s="47">
        <v>0.5</v>
      </c>
      <c r="F27" s="47">
        <v>0.5</v>
      </c>
      <c r="G27" s="47">
        <v>0.5</v>
      </c>
      <c r="H27" s="47">
        <v>0.5</v>
      </c>
      <c r="I27" s="48">
        <v>0.5</v>
      </c>
    </row>
    <row r="28" spans="2:11" x14ac:dyDescent="0.7">
      <c r="B28" s="6"/>
      <c r="C28" s="8" t="s">
        <v>4</v>
      </c>
      <c r="D28" s="57"/>
      <c r="E28" s="27"/>
      <c r="F28" s="27"/>
      <c r="G28" s="27"/>
      <c r="H28" s="27"/>
      <c r="I28" s="58"/>
    </row>
    <row r="29" spans="2:11" ht="15.4" thickBot="1" x14ac:dyDescent="0.75">
      <c r="B29" s="9" t="s">
        <v>32</v>
      </c>
      <c r="C29" s="14" t="s">
        <v>6</v>
      </c>
      <c r="D29" s="51"/>
      <c r="E29" s="52"/>
      <c r="F29" s="52"/>
      <c r="G29" s="52"/>
      <c r="H29" s="52"/>
      <c r="I29" s="53"/>
    </row>
    <row r="30" spans="2:11" ht="15.4" thickBot="1" x14ac:dyDescent="0.75">
      <c r="B30" s="9" t="s">
        <v>45</v>
      </c>
      <c r="C30" s="9" t="s">
        <v>4</v>
      </c>
      <c r="D30" s="50">
        <f t="shared" ref="D30:H30" si="0">D24*D25+D26*D27+D28*D29</f>
        <v>300000</v>
      </c>
      <c r="E30" s="50">
        <f t="shared" si="0"/>
        <v>300000</v>
      </c>
      <c r="F30" s="50">
        <f t="shared" si="0"/>
        <v>300000</v>
      </c>
      <c r="G30" s="50">
        <f t="shared" si="0"/>
        <v>300000</v>
      </c>
      <c r="H30" s="50">
        <f t="shared" si="0"/>
        <v>300000</v>
      </c>
      <c r="I30" s="50">
        <f>I24*I25+I26*I27+I28*I29</f>
        <v>300000</v>
      </c>
    </row>
    <row r="31" spans="2:11" ht="15.4" thickTop="1" x14ac:dyDescent="0.7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x14ac:dyDescent="0.7">
      <c r="B32" s="5" t="s">
        <v>35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7">
      <c r="B33" s="7"/>
      <c r="C33" s="7"/>
      <c r="D33" s="9"/>
      <c r="E33" s="9"/>
      <c r="F33" s="9"/>
      <c r="G33" s="9"/>
      <c r="H33" s="9"/>
      <c r="I33" s="9"/>
      <c r="J33" s="7"/>
    </row>
    <row r="34" spans="2:11" x14ac:dyDescent="0.7">
      <c r="B34" s="9"/>
      <c r="C34" s="9"/>
      <c r="D34" s="20" t="str">
        <f t="shared" ref="D34:I34" si="1">D9</f>
        <v>FY16</v>
      </c>
      <c r="E34" s="20" t="str">
        <f t="shared" si="1"/>
        <v>FY17</v>
      </c>
      <c r="F34" s="20" t="str">
        <f t="shared" si="1"/>
        <v>FY18</v>
      </c>
      <c r="G34" s="20" t="str">
        <f t="shared" si="1"/>
        <v>FY19</v>
      </c>
      <c r="H34" s="20" t="str">
        <f t="shared" si="1"/>
        <v>FY20</v>
      </c>
      <c r="I34" s="20" t="str">
        <f t="shared" si="1"/>
        <v>FY21</v>
      </c>
    </row>
    <row r="35" spans="2:11" x14ac:dyDescent="0.7">
      <c r="B35" s="21" t="s">
        <v>12</v>
      </c>
      <c r="C35" s="21" t="s">
        <v>11</v>
      </c>
      <c r="D35" s="61">
        <f>D10/100</f>
        <v>157535.57</v>
      </c>
      <c r="E35" s="61">
        <f t="shared" ref="E35:I35" si="2">E10/100</f>
        <v>160369.89000000001</v>
      </c>
      <c r="F35" s="61">
        <f t="shared" si="2"/>
        <v>165328</v>
      </c>
      <c r="G35" s="61">
        <f t="shared" si="2"/>
        <v>180334.24</v>
      </c>
      <c r="H35" s="61">
        <f t="shared" si="2"/>
        <v>186349.71</v>
      </c>
      <c r="I35" s="61">
        <f t="shared" si="2"/>
        <v>219120.12</v>
      </c>
    </row>
    <row r="36" spans="2:11" x14ac:dyDescent="0.7">
      <c r="B36" s="22" t="s">
        <v>13</v>
      </c>
      <c r="C36" s="22" t="s">
        <v>11</v>
      </c>
      <c r="D36" s="60">
        <f>SUM(D16:D20)/100</f>
        <v>49172.47</v>
      </c>
      <c r="E36" s="60">
        <f t="shared" ref="E36:I36" si="3">SUM(E16:E20)/100</f>
        <v>53324.27</v>
      </c>
      <c r="F36" s="60">
        <f t="shared" si="3"/>
        <v>56962.46</v>
      </c>
      <c r="G36" s="60">
        <f t="shared" si="3"/>
        <v>52273.59</v>
      </c>
      <c r="H36" s="60">
        <f t="shared" si="3"/>
        <v>56236.47</v>
      </c>
      <c r="I36" s="60">
        <f t="shared" si="3"/>
        <v>68802.320000000007</v>
      </c>
    </row>
    <row r="37" spans="2:11" x14ac:dyDescent="0.7">
      <c r="B37" s="38" t="s">
        <v>37</v>
      </c>
      <c r="C37" s="23" t="s">
        <v>11</v>
      </c>
      <c r="D37" s="62">
        <f>D36+D30/100</f>
        <v>52172.47</v>
      </c>
      <c r="E37" s="62">
        <f t="shared" ref="E37:I37" si="4">E36+E30/100</f>
        <v>56324.27</v>
      </c>
      <c r="F37" s="62">
        <f t="shared" si="4"/>
        <v>59962.46</v>
      </c>
      <c r="G37" s="62">
        <f t="shared" si="4"/>
        <v>55273.59</v>
      </c>
      <c r="H37" s="62">
        <f t="shared" si="4"/>
        <v>59236.47</v>
      </c>
      <c r="I37" s="62">
        <f t="shared" si="4"/>
        <v>71802.320000000007</v>
      </c>
    </row>
    <row r="38" spans="2:11" x14ac:dyDescent="0.7">
      <c r="B38" s="49" t="s">
        <v>36</v>
      </c>
      <c r="C38" s="21" t="s">
        <v>10</v>
      </c>
      <c r="D38" s="19">
        <f>D36/D35*100</f>
        <v>31.213566561507346</v>
      </c>
      <c r="E38" s="19">
        <f t="shared" ref="E38:H38" si="5">E36/E35*100</f>
        <v>33.250799136920271</v>
      </c>
      <c r="F38" s="19">
        <f t="shared" si="5"/>
        <v>34.454212232652665</v>
      </c>
      <c r="G38" s="19">
        <f t="shared" si="5"/>
        <v>28.987057588176267</v>
      </c>
      <c r="H38" s="19">
        <f t="shared" si="5"/>
        <v>30.177921929688008</v>
      </c>
      <c r="I38" s="19">
        <f>I36/I35*100</f>
        <v>31.399362139816283</v>
      </c>
    </row>
    <row r="39" spans="2:11" x14ac:dyDescent="0.7">
      <c r="B39" s="25" t="s">
        <v>38</v>
      </c>
      <c r="C39" s="23" t="s">
        <v>10</v>
      </c>
      <c r="D39" s="24">
        <f>D37/D35*100</f>
        <v>33.117898389551009</v>
      </c>
      <c r="E39" s="24">
        <f t="shared" ref="E39:H39" si="6">E37/E35*100</f>
        <v>35.121474486264219</v>
      </c>
      <c r="F39" s="24">
        <f t="shared" si="6"/>
        <v>36.268786896351493</v>
      </c>
      <c r="G39" s="24">
        <f t="shared" si="6"/>
        <v>30.650635176104107</v>
      </c>
      <c r="H39" s="24">
        <f t="shared" si="6"/>
        <v>31.787798328207757</v>
      </c>
      <c r="I39" s="24">
        <f>I37/I35*100</f>
        <v>32.768474204924679</v>
      </c>
    </row>
    <row r="40" spans="2:11" x14ac:dyDescent="0.7">
      <c r="B40" s="31" t="s">
        <v>39</v>
      </c>
      <c r="C40" s="21" t="s">
        <v>11</v>
      </c>
      <c r="D40" s="59">
        <f>SUM(D11:D15)/100</f>
        <v>87109.42</v>
      </c>
      <c r="E40" s="59">
        <f t="shared" ref="E40:I40" si="7">SUM(E11:E15)/100</f>
        <v>86289.88</v>
      </c>
      <c r="F40" s="59">
        <f t="shared" si="7"/>
        <v>87677.46</v>
      </c>
      <c r="G40" s="59">
        <f t="shared" si="7"/>
        <v>91217.97</v>
      </c>
      <c r="H40" s="59">
        <f t="shared" si="7"/>
        <v>92631.6</v>
      </c>
      <c r="I40" s="59">
        <f t="shared" si="7"/>
        <v>105543.01</v>
      </c>
    </row>
    <row r="41" spans="2:11" x14ac:dyDescent="0.7">
      <c r="B41" s="25" t="s">
        <v>40</v>
      </c>
      <c r="C41" s="23" t="s">
        <v>10</v>
      </c>
      <c r="D41" s="24">
        <f>D40/D37*100-100</f>
        <v>66.964339622026699</v>
      </c>
      <c r="E41" s="24">
        <f t="shared" ref="E41:H41" si="8">E40/E37*100-100</f>
        <v>53.201950065220558</v>
      </c>
      <c r="F41" s="24">
        <f t="shared" si="8"/>
        <v>46.220585346231644</v>
      </c>
      <c r="G41" s="24">
        <f t="shared" si="8"/>
        <v>65.029935634721767</v>
      </c>
      <c r="H41" s="24">
        <f t="shared" si="8"/>
        <v>56.375962308354985</v>
      </c>
      <c r="I41" s="24">
        <f>I40/I37*100-100</f>
        <v>46.991086081898175</v>
      </c>
    </row>
    <row r="42" spans="2:11" x14ac:dyDescent="0.7">
      <c r="B42" s="7" t="s">
        <v>41</v>
      </c>
      <c r="C42" s="39"/>
      <c r="D42" s="39"/>
      <c r="E42" s="39"/>
      <c r="F42" s="39"/>
      <c r="G42" s="39"/>
      <c r="H42" s="39"/>
      <c r="I42" s="39"/>
    </row>
    <row r="43" spans="2:11" x14ac:dyDescent="0.7">
      <c r="B43" s="7" t="s">
        <v>42</v>
      </c>
      <c r="C43" s="39"/>
      <c r="D43" s="39"/>
      <c r="E43" s="39"/>
      <c r="F43" s="39"/>
      <c r="G43" s="39"/>
      <c r="H43" s="39"/>
      <c r="I43" s="39"/>
    </row>
    <row r="44" spans="2:11" x14ac:dyDescent="0.7">
      <c r="B44" s="7" t="s">
        <v>43</v>
      </c>
      <c r="C44" s="39"/>
      <c r="D44" s="39"/>
      <c r="E44" s="39"/>
      <c r="F44" s="39"/>
      <c r="G44" s="39"/>
      <c r="H44" s="39"/>
      <c r="I44" s="39"/>
    </row>
    <row r="45" spans="2:11" x14ac:dyDescent="0.7">
      <c r="B45" s="7" t="s">
        <v>44</v>
      </c>
      <c r="C45" s="39"/>
      <c r="D45" s="39"/>
      <c r="E45" s="39"/>
      <c r="F45" s="39"/>
      <c r="G45" s="39"/>
      <c r="H45" s="39"/>
      <c r="I45" s="39"/>
    </row>
    <row r="46" spans="2:11" x14ac:dyDescent="0.7">
      <c r="B46" s="7" t="s">
        <v>46</v>
      </c>
      <c r="C46" s="39"/>
      <c r="D46" s="39"/>
      <c r="E46" s="39"/>
      <c r="F46" s="39"/>
      <c r="G46" s="39"/>
      <c r="H46" s="39"/>
      <c r="I46" s="39"/>
    </row>
    <row r="47" spans="2:11" x14ac:dyDescent="0.7">
      <c r="B47" s="7"/>
      <c r="C47" s="7"/>
      <c r="D47" s="7"/>
    </row>
    <row r="48" spans="2:11" x14ac:dyDescent="0.7">
      <c r="B48" s="5" t="s">
        <v>47</v>
      </c>
      <c r="C48" s="4"/>
      <c r="D48" s="4"/>
      <c r="E48" s="4"/>
      <c r="F48" s="4"/>
      <c r="G48" s="4"/>
      <c r="H48" s="4"/>
      <c r="I48" s="4"/>
      <c r="J48" s="4"/>
      <c r="K48" s="4"/>
    </row>
    <row r="49" s="2" customFormat="1" ht="15" customHeight="1" x14ac:dyDescent="0.7"/>
    <row r="50" s="2" customFormat="1" ht="15" customHeight="1" x14ac:dyDescent="0.7"/>
    <row r="51" s="2" customFormat="1" ht="15" customHeight="1" x14ac:dyDescent="0.7"/>
    <row r="52" s="2" customFormat="1" ht="15" customHeight="1" x14ac:dyDescent="0.7"/>
    <row r="53" s="2" customFormat="1" ht="15" customHeight="1" x14ac:dyDescent="0.7"/>
    <row r="54" s="2" customFormat="1" ht="15" customHeight="1" x14ac:dyDescent="0.7"/>
    <row r="55" s="2" customFormat="1" ht="15" customHeight="1" x14ac:dyDescent="0.7"/>
    <row r="56" s="2" customFormat="1" ht="15" customHeight="1" x14ac:dyDescent="0.7"/>
    <row r="57" s="2" customFormat="1" ht="15" customHeight="1" x14ac:dyDescent="0.7"/>
    <row r="58" s="2" customFormat="1" ht="15" customHeight="1" x14ac:dyDescent="0.7"/>
    <row r="59" s="2" customFormat="1" ht="15" customHeight="1" x14ac:dyDescent="0.7"/>
    <row r="60" s="2" customFormat="1" ht="15" customHeight="1" x14ac:dyDescent="0.7"/>
    <row r="61" s="2" customFormat="1" ht="15" customHeight="1" x14ac:dyDescent="0.7"/>
    <row r="62" s="2" customFormat="1" ht="15" customHeight="1" x14ac:dyDescent="0.7"/>
    <row r="63" s="2" customFormat="1" ht="15" customHeight="1" x14ac:dyDescent="0.7"/>
    <row r="64" s="2" customFormat="1" ht="15" customHeight="1" x14ac:dyDescent="0.7"/>
    <row r="65" ht="15" customHeight="1" x14ac:dyDescent="0.7"/>
    <row r="66" ht="15" customHeight="1" x14ac:dyDescent="0.7"/>
    <row r="67" ht="15" customHeight="1" x14ac:dyDescent="0.7"/>
    <row r="68" ht="15" customHeight="1" x14ac:dyDescent="0.7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20EBDE56-6507-4D47-99D6-4C4371F9616E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自己資本比率!D40:I40</xm:f>
              <xm:sqref>J40</xm:sqref>
            </x14:sparkline>
            <x14:sparkline>
              <xm:f>自己資本比率!D41:I41</xm:f>
              <xm:sqref>J41</xm:sqref>
            </x14:sparkline>
          </x14:sparklines>
        </x14:sparklineGroup>
        <x14:sparklineGroup displayEmptyCellsAs="gap" high="1" low="1" xr2:uid="{72B97DF8-7958-4F4A-BA50-3B2D45BA888A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自己資本比率!D39:I39</xm:f>
              <xm:sqref>J39</xm:sqref>
            </x14:sparkline>
          </x14:sparklines>
        </x14:sparklineGroup>
        <x14:sparklineGroup displayEmptyCellsAs="gap" high="1" low="1" xr2:uid="{49768F08-5D74-48D6-AA78-F9BDEB4C4C9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自己資本比率!D35:I35</xm:f>
              <xm:sqref>J35</xm:sqref>
            </x14:sparkline>
          </x14:sparklines>
        </x14:sparklineGroup>
        <x14:sparklineGroup displayEmptyCellsAs="gap" high="1" low="1" xr2:uid="{7A56931B-09D1-41B8-B01F-D5DE4DB687DB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自己資本比率!D36:I36</xm:f>
              <xm:sqref>J36</xm:sqref>
            </x14:sparkline>
          </x14:sparklines>
        </x14:sparklineGroup>
        <x14:sparklineGroup displayEmptyCellsAs="gap" high="1" low="1" xr2:uid="{8E9356BD-74AE-49EC-8CFC-8A006FAFD302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自己資本比率!D38:I38</xm:f>
              <xm:sqref>J38</xm:sqref>
            </x14:sparkline>
          </x14:sparklines>
        </x14:sparklineGroup>
        <x14:sparklineGroup displayEmptyCellsAs="gap" high="1" low="1" xr2:uid="{6D722A60-D497-45FF-B543-0C1FD38C2ED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自己資本比率!D18:I18</xm:f>
              <xm:sqref>J18</xm:sqref>
            </x14:sparkline>
            <x14:sparkline>
              <xm:f>自己資本比率!D19:I19</xm:f>
              <xm:sqref>J19</xm:sqref>
            </x14:sparkline>
          </x14:sparklines>
        </x14:sparklineGroup>
        <x14:sparklineGroup displayEmptyCellsAs="gap" high="1" low="1" xr2:uid="{428B956A-D7D6-4E9F-85BE-C6465F86EEA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自己資本比率!D20:I20</xm:f>
              <xm:sqref>J20</xm:sqref>
            </x14:sparkline>
          </x14:sparklines>
        </x14:sparklineGroup>
        <x14:sparklineGroup displayEmptyCellsAs="gap" high="1" low="1" xr2:uid="{0CC57848-7CF8-40A0-ACEF-D831AF326A0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自己資本比率!D42:I42</xm:f>
              <xm:sqref>J42</xm:sqref>
            </x14:sparkline>
            <x14:sparkline>
              <xm:f>自己資本比率!D43:I43</xm:f>
              <xm:sqref>J43</xm:sqref>
            </x14:sparkline>
            <x14:sparkline>
              <xm:f>自己資本比率!D44:I44</xm:f>
              <xm:sqref>J44</xm:sqref>
            </x14:sparkline>
            <x14:sparkline>
              <xm:f>自己資本比率!D46:I46</xm:f>
              <xm:sqref>J46</xm:sqref>
            </x14:sparkline>
          </x14:sparklines>
        </x14:sparklineGroup>
        <x14:sparklineGroup displayEmptyCellsAs="gap" high="1" low="1" xr2:uid="{1667CE5B-0592-4680-8165-1EC3C4E8A61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自己資本比率!D45:I45</xm:f>
              <xm:sqref>J45</xm:sqref>
            </x14:sparkline>
          </x14:sparklines>
        </x14:sparklineGroup>
        <x14:sparklineGroup displayEmptyCellsAs="gap" high="1" low="1" xr2:uid="{C94C34FC-01DD-4CB2-9209-4F5FD1231F7D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自己資本比率!D37:I37</xm:f>
              <xm:sqref>J37</xm:sqref>
            </x14:sparkline>
          </x14:sparklines>
        </x14:sparklineGroup>
        <x14:sparklineGroup displayEmptyCellsAs="gap" high="1" low="1" xr2:uid="{6A70F302-2285-43B7-8B5D-F4DECA4B862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自己資本比率!D17:I17</xm:f>
              <xm:sqref>J17</xm:sqref>
            </x14:sparkline>
          </x14:sparklines>
        </x14:sparklineGroup>
        <x14:sparklineGroup displayEmptyCellsAs="gap" high="1" low="1" xr2:uid="{581F7854-A70C-4D28-8FA8-E9D35E4670B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自己資本比率!D13:I13</xm:f>
              <xm:sqref>J13</xm:sqref>
            </x14:sparkline>
          </x14:sparklines>
        </x14:sparklineGroup>
        <x14:sparklineGroup displayEmptyCellsAs="gap" high="1" low="1" xr2:uid="{F445FA03-AAEE-42CA-BD71-D6D2239649F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自己資本比率!D12:I12</xm:f>
              <xm:sqref>J12</xm:sqref>
            </x14:sparkline>
          </x14:sparklines>
        </x14:sparklineGroup>
        <x14:sparklineGroup displayEmptyCellsAs="gap" high="1" low="1" xr2:uid="{B900FEB8-A87B-4BBC-B88B-FA879AD92B6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自己資本比率!D10:I10</xm:f>
              <xm:sqref>J10</xm:sqref>
            </x14:sparkline>
            <x14:sparkline>
              <xm:f>自己資本比率!D11:I11</xm:f>
              <xm:sqref>J11</xm:sqref>
            </x14:sparkline>
          </x14:sparklines>
        </x14:sparklineGroup>
        <x14:sparklineGroup displayEmptyCellsAs="gap" high="1" low="1" xr2:uid="{F39809AC-EDB1-4CE1-8B95-051FEC3EB6D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自己資本比率!D14:I14</xm:f>
              <xm:sqref>J14</xm:sqref>
            </x14:sparkline>
          </x14:sparklines>
        </x14:sparklineGroup>
        <x14:sparklineGroup displayEmptyCellsAs="gap" high="1" low="1" xr2:uid="{98AEB5FE-AA2A-48F0-9B29-38B1FE4B287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自己資本比率!D16:I16</xm:f>
              <xm:sqref>J16</xm:sqref>
            </x14:sparkline>
            <x14:sparkline>
              <xm:f>自己資本比率!D15:I15</xm:f>
              <xm:sqref>J15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自己資本比率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2022-07-20T02:36:57Z</dcterms:modified>
</cp:coreProperties>
</file>