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1" documentId="8_{BB89AC29-E7E2-4FB8-969D-372DE34586B4}" xr6:coauthVersionLast="47" xr6:coauthVersionMax="47" xr10:uidLastSave="{021CBB1D-13F6-4078-86EC-B4ACF450D4AF}"/>
  <bookViews>
    <workbookView xWindow="-98" yWindow="-98" windowWidth="20715" windowHeight="13155" tabRatio="681" xr2:uid="{F0365B5C-8FC7-4E81-8465-7077C0B2E864}"/>
  </bookViews>
  <sheets>
    <sheet name="RCF" sheetId="4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46" l="1"/>
  <c r="H27" i="46"/>
  <c r="E27" i="46"/>
  <c r="E28" i="46" s="1"/>
  <c r="G28" i="46"/>
  <c r="H28" i="46"/>
  <c r="D27" i="46"/>
  <c r="F27" i="46"/>
  <c r="G27" i="46"/>
  <c r="C27" i="46"/>
  <c r="D22" i="46"/>
  <c r="E22" i="46"/>
  <c r="F22" i="46"/>
  <c r="G22" i="46"/>
  <c r="H22" i="46"/>
  <c r="D23" i="46"/>
  <c r="E23" i="46"/>
  <c r="F23" i="46"/>
  <c r="G23" i="46"/>
  <c r="G24" i="46" s="1"/>
  <c r="G26" i="46" s="1"/>
  <c r="H23" i="46"/>
  <c r="H24" i="46" s="1"/>
  <c r="H26" i="46" s="1"/>
  <c r="E25" i="46"/>
  <c r="F25" i="46"/>
  <c r="G25" i="46"/>
  <c r="H25" i="46"/>
  <c r="C23" i="46"/>
  <c r="C22" i="46"/>
  <c r="C24" i="46" s="1"/>
  <c r="C12" i="46"/>
  <c r="C25" i="46" s="1"/>
  <c r="D12" i="46"/>
  <c r="D25" i="46" s="1"/>
  <c r="A22" i="46"/>
  <c r="H21" i="46"/>
  <c r="G21" i="46"/>
  <c r="F21" i="46"/>
  <c r="E21" i="46"/>
  <c r="D21" i="46"/>
  <c r="C21" i="46"/>
  <c r="F28" i="46" l="1"/>
  <c r="C26" i="46"/>
  <c r="F24" i="46"/>
  <c r="F26" i="46" s="1"/>
  <c r="D24" i="46"/>
  <c r="D26" i="46" s="1"/>
  <c r="E24" i="46"/>
  <c r="E26" i="46" l="1"/>
</calcChain>
</file>

<file path=xl/sharedStrings.xml><?xml version="1.0" encoding="utf-8"?>
<sst xmlns="http://schemas.openxmlformats.org/spreadsheetml/2006/main" count="44" uniqueCount="33">
  <si>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</si>
  <si>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</si>
  <si>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有利子負債</t>
    <rPh sb="0" eb="5">
      <t>ユウリシフサイ</t>
    </rPh>
    <phoneticPr fontId="2"/>
  </si>
  <si>
    <t>期間</t>
    <rPh sb="0" eb="2">
      <t>キカン</t>
    </rPh>
    <phoneticPr fontId="5"/>
  </si>
  <si>
    <t>年</t>
    <rPh sb="0" eb="1">
      <t>ネン</t>
    </rPh>
    <phoneticPr fontId="5"/>
  </si>
  <si>
    <t>FY17</t>
    <phoneticPr fontId="5"/>
  </si>
  <si>
    <t>FY18</t>
    <phoneticPr fontId="5"/>
  </si>
  <si>
    <t>FY19</t>
    <phoneticPr fontId="5"/>
  </si>
  <si>
    <t>百万円</t>
    <rPh sb="0" eb="3">
      <t>ヒャクマンエン</t>
    </rPh>
    <phoneticPr fontId="5"/>
  </si>
  <si>
    <t>億円</t>
    <rPh sb="0" eb="2">
      <t>オクエン</t>
    </rPh>
    <phoneticPr fontId="5"/>
  </si>
  <si>
    <t>％</t>
    <phoneticPr fontId="5"/>
  </si>
  <si>
    <t>サンプル_トヨタ自動車</t>
    <rPh sb="8" eb="11">
      <t>ジドウシャ</t>
    </rPh>
    <phoneticPr fontId="4"/>
  </si>
  <si>
    <t>●財務データ</t>
    <rPh sb="1" eb="3">
      <t>ザイム</t>
    </rPh>
    <phoneticPr fontId="5"/>
  </si>
  <si>
    <t>短期有利子負債</t>
    <rPh sb="0" eb="2">
      <t>タンキ</t>
    </rPh>
    <rPh sb="2" eb="3">
      <t>ユウ</t>
    </rPh>
    <rPh sb="3" eb="5">
      <t>リシ</t>
    </rPh>
    <rPh sb="5" eb="7">
      <t>フサイ</t>
    </rPh>
    <phoneticPr fontId="5"/>
  </si>
  <si>
    <t>長期有利子負債</t>
    <rPh sb="0" eb="7">
      <t>チョウキユウリシフサイ</t>
    </rPh>
    <phoneticPr fontId="5"/>
  </si>
  <si>
    <t>資金管理</t>
    <rPh sb="0" eb="4">
      <t>シキンカンリ</t>
    </rPh>
    <phoneticPr fontId="4"/>
  </si>
  <si>
    <t>FY20</t>
  </si>
  <si>
    <t>FY21</t>
  </si>
  <si>
    <t>FY22</t>
  </si>
  <si>
    <t>当期利益</t>
    <rPh sb="0" eb="2">
      <t>トウキ</t>
    </rPh>
    <rPh sb="2" eb="4">
      <t>リエキ</t>
    </rPh>
    <phoneticPr fontId="5"/>
  </si>
  <si>
    <t>減価償却費及び償却費</t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5"/>
  </si>
  <si>
    <t>※FY17=2017年度＝2018年3月期</t>
    <rPh sb="17" eb="18">
      <t>ネン</t>
    </rPh>
    <rPh sb="19" eb="21">
      <t>ガツキ</t>
    </rPh>
    <phoneticPr fontId="5"/>
  </si>
  <si>
    <t>非現金支出費用</t>
    <rPh sb="0" eb="7">
      <t>ヒゲンキンシシュツヒヨウ</t>
    </rPh>
    <phoneticPr fontId="2"/>
  </si>
  <si>
    <t>GCF</t>
    <phoneticPr fontId="2"/>
  </si>
  <si>
    <t>リテインド・キャッシュフロー</t>
    <phoneticPr fontId="5"/>
  </si>
  <si>
    <t>配当金支払額</t>
    <rPh sb="0" eb="6">
      <t>ハイトウキンシハライガク</t>
    </rPh>
    <phoneticPr fontId="5"/>
  </si>
  <si>
    <t>短期借入債務</t>
  </si>
  <si>
    <t>１年内返済長期借入債務</t>
  </si>
  <si>
    <t>配当金支払額</t>
    <rPh sb="0" eb="6">
      <t>ハイトウキンシハライガク</t>
    </rPh>
    <phoneticPr fontId="2"/>
  </si>
  <si>
    <t>RCF</t>
    <phoneticPr fontId="2"/>
  </si>
  <si>
    <t>RCF対有利子負債比率</t>
    <rPh sb="3" eb="4">
      <t>タイ</t>
    </rPh>
    <rPh sb="4" eb="9">
      <t>ユウリシフサイ</t>
    </rPh>
    <rPh sb="9" eb="11">
      <t>ヒリツ</t>
    </rPh>
    <phoneticPr fontId="2"/>
  </si>
  <si>
    <t>リテインド・キャッシュフローの計算</t>
    <rPh sb="15" eb="17">
      <t>ケイサン</t>
    </rPh>
    <phoneticPr fontId="5"/>
  </si>
  <si>
    <t>リテインド・キャッシュフローの推移</t>
    <rPh sb="15" eb="17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</si>
</sst>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9" fillId="5" borderId="14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176" fontId="9" fillId="0" borderId="13" xfId="1" applyNumberFormat="1" applyFont="1" applyBorder="1">
      <alignment vertical="center"/>
    </xf>
    <xf numFmtId="38" fontId="10" fillId="3" borderId="7" xfId="1" applyFont="1" applyFill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8" xfId="1" applyFont="1" applyFill="1" applyBorder="1" applyAlignment="1">
      <alignment vertical="center" wrapText="1"/>
    </xf>
    <xf numFmtId="38" fontId="10" fillId="3" borderId="2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10" xfId="1" applyFont="1" applyFill="1" applyBorder="1" applyAlignment="1">
      <alignment vertical="center" wrapText="1"/>
    </xf>
    <xf numFmtId="38" fontId="10" fillId="3" borderId="10" xfId="1" applyFont="1" applyFill="1" applyBorder="1">
      <alignment vertical="center"/>
    </xf>
    <xf numFmtId="38" fontId="10" fillId="3" borderId="11" xfId="1" applyFont="1" applyFill="1" applyBorder="1">
      <alignment vertical="center"/>
    </xf>
    <xf numFmtId="0" fontId="7" fillId="0" borderId="0" xfId="0" applyFont="1">
      <alignment vertical="center"/>
    </xf>
    <xf numFmtId="0" fontId="9" fillId="5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0" fontId="9" fillId="0" borderId="0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リテインド・キャッシュフロー（</a:t>
            </a:r>
            <a:r>
              <a:rPr lang="en-US" altLang="ja-JP" b="1"/>
              <a:t>RCF</a:t>
            </a:r>
            <a:r>
              <a:rPr lang="ja-JP" altLang="en-US" b="1"/>
              <a:t>）の推移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420614035087717E-2"/>
          <c:y val="0.11451166666666666"/>
          <c:w val="0.8787125730994152"/>
          <c:h val="0.6814430555555557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RCF!$A$24:$B$24</c:f>
              <c:strCache>
                <c:ptCount val="2"/>
                <c:pt idx="0">
                  <c:v>GCF</c:v>
                </c:pt>
                <c:pt idx="1">
                  <c:v>億円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RCF!$C$21:$H$21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RCF!$C$24:$H$24</c:f>
              <c:numCache>
                <c:formatCode>#,##0_);[Red]\(#,##0\)</c:formatCode>
                <c:ptCount val="6"/>
                <c:pt idx="0">
                  <c:v>43201.39</c:v>
                </c:pt>
                <c:pt idx="1">
                  <c:v>37779.619999999995</c:v>
                </c:pt>
                <c:pt idx="2">
                  <c:v>37064.720000000001</c:v>
                </c:pt>
                <c:pt idx="3">
                  <c:v>39266.68</c:v>
                </c:pt>
                <c:pt idx="4">
                  <c:v>46964.94</c:v>
                </c:pt>
                <c:pt idx="5">
                  <c:v>45328.71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4-4EF9-8C62-66CBCC2A8330}"/>
            </c:ext>
          </c:extLst>
        </c:ser>
        <c:ser>
          <c:idx val="0"/>
          <c:order val="1"/>
          <c:tx>
            <c:strRef>
              <c:f>RCF!$A$25:$B$25</c:f>
              <c:strCache>
                <c:ptCount val="2"/>
                <c:pt idx="0">
                  <c:v>配当金支払額</c:v>
                </c:pt>
                <c:pt idx="1">
                  <c:v>億円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RCF!$C$21:$H$21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RCF!$C$25:$H$25</c:f>
              <c:numCache>
                <c:formatCode>#,##0_);[Red]\(#,##0\)</c:formatCode>
                <c:ptCount val="6"/>
                <c:pt idx="0">
                  <c:v>6919.04</c:v>
                </c:pt>
                <c:pt idx="1">
                  <c:v>7154.21</c:v>
                </c:pt>
                <c:pt idx="2">
                  <c:v>6737.56</c:v>
                </c:pt>
                <c:pt idx="3">
                  <c:v>6621.12</c:v>
                </c:pt>
                <c:pt idx="4">
                  <c:v>7615.95</c:v>
                </c:pt>
                <c:pt idx="5">
                  <c:v>8129.66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F4-4EF9-8C62-66CBCC2A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891871"/>
        <c:axId val="2033963391"/>
      </c:barChart>
      <c:lineChart>
        <c:grouping val="standard"/>
        <c:varyColors val="0"/>
        <c:ser>
          <c:idx val="1"/>
          <c:order val="2"/>
          <c:tx>
            <c:strRef>
              <c:f>RCF!$A$26:$B$26</c:f>
              <c:strCache>
                <c:ptCount val="2"/>
                <c:pt idx="0">
                  <c:v>RCF</c:v>
                </c:pt>
                <c:pt idx="1">
                  <c:v>億円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RCF!$C$21:$H$21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RCF!$C$26:$H$26</c:f>
              <c:numCache>
                <c:formatCode>#,##0_);[Red]\(#,##0\)</c:formatCode>
                <c:ptCount val="6"/>
                <c:pt idx="0">
                  <c:v>36282.35</c:v>
                </c:pt>
                <c:pt idx="1">
                  <c:v>30625.409999999996</c:v>
                </c:pt>
                <c:pt idx="2">
                  <c:v>30327.16</c:v>
                </c:pt>
                <c:pt idx="3">
                  <c:v>32645.56</c:v>
                </c:pt>
                <c:pt idx="4">
                  <c:v>39348.990000000005</c:v>
                </c:pt>
                <c:pt idx="5">
                  <c:v>37199.050000000003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F4-4EF9-8C62-66CBCC2A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6891871"/>
        <c:axId val="2033963391"/>
      </c:lineChart>
      <c:lineChart>
        <c:grouping val="standard"/>
        <c:varyColors val="0"/>
        <c:ser>
          <c:idx val="4"/>
          <c:order val="3"/>
          <c:tx>
            <c:strRef>
              <c:f>RCF!$A$28:$B$28</c:f>
              <c:strCache>
                <c:ptCount val="2"/>
                <c:pt idx="0">
                  <c:v>RCF対有利子負債比率</c:v>
                </c:pt>
                <c:pt idx="1">
                  <c:v>％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RCF!$C$21:$H$21</c:f>
              <c:strCache>
                <c:ptCount val="6"/>
                <c:pt idx="0">
                  <c:v>FY17</c:v>
                </c:pt>
                <c:pt idx="1">
                  <c:v>FY18</c:v>
                </c:pt>
                <c:pt idx="2">
                  <c:v>FY19</c:v>
                </c:pt>
                <c:pt idx="3">
                  <c:v>FY20</c:v>
                </c:pt>
                <c:pt idx="4">
                  <c:v>FY21</c:v>
                </c:pt>
                <c:pt idx="5">
                  <c:v>FY22</c:v>
                </c:pt>
              </c:strCache>
            </c:strRef>
          </c:cat>
          <c:val>
            <c:numRef>
              <c:f>RCF!$C$28:$H$28</c:f>
              <c:numCache>
                <c:formatCode>#,##0.0;[Red]\-#,##0.0</c:formatCode>
                <c:ptCount val="6"/>
                <c:pt idx="1">
                  <c:v>15.507423183836682</c:v>
                </c:pt>
                <c:pt idx="2">
                  <c:v>14.618615554468095</c:v>
                </c:pt>
                <c:pt idx="3">
                  <c:v>13.891547660584569</c:v>
                </c:pt>
                <c:pt idx="4">
                  <c:v>15.088962068079118</c:v>
                </c:pt>
                <c:pt idx="5">
                  <c:v>13.314707538469882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F4-4EF9-8C62-66CBCC2A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3093407"/>
        <c:axId val="2003091007"/>
      </c:lineChart>
      <c:catAx>
        <c:axId val="2036891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3963391"/>
        <c:crosses val="autoZero"/>
        <c:auto val="1"/>
        <c:lblAlgn val="ctr"/>
        <c:lblOffset val="100"/>
        <c:noMultiLvlLbl val="0"/>
      </c:catAx>
      <c:valAx>
        <c:axId val="2033963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（億円）</a:t>
                </a:r>
              </a:p>
            </c:rich>
          </c:tx>
          <c:layout>
            <c:manualLayout>
              <c:xMode val="edge"/>
              <c:yMode val="edge"/>
              <c:x val="0"/>
              <c:y val="1.9120277777777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 ;[Red]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36891871"/>
        <c:crosses val="autoZero"/>
        <c:crossBetween val="between"/>
        <c:majorUnit val="10000"/>
      </c:valAx>
      <c:valAx>
        <c:axId val="2003091007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91459064327485384"/>
              <c:y val="2.2648055555555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003093407"/>
        <c:crosses val="max"/>
        <c:crossBetween val="between"/>
        <c:majorUnit val="1"/>
      </c:valAx>
      <c:catAx>
        <c:axId val="200309340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30910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9.8629794616210201E-3"/>
          <c:y val="0.90247111111111111"/>
          <c:w val="0.97281788911921674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30</xdr:row>
      <xdr:rowOff>130968</xdr:rowOff>
    </xdr:from>
    <xdr:to>
      <xdr:col>8</xdr:col>
      <xdr:colOff>353475</xdr:colOff>
      <xdr:row>49</xdr:row>
      <xdr:rowOff>111468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323AFF-79DA-4F31-AC12-857A5997E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1AFE6-480A-4A50-A8E2-ADFF09218BAB}">
  <dimension ref="A1:J59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5546875" style="7" customWidth="1"/>
    <col min="10" max="10" width="8.5546875" style="7" customWidth="1"/>
    <col min="11" max="16384" width="8.88671875" style="7" hidden="1"/>
  </cols>
  <sheetData>
    <row r="1" spans="1:10" x14ac:dyDescent="0.45">
      <c r="A1" s="1" t="s">
        <v>15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24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11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0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1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12</v>
      </c>
      <c r="B8" s="6"/>
    </row>
    <row r="9" spans="1:10" x14ac:dyDescent="0.45">
      <c r="A9" s="7" t="s">
        <v>3</v>
      </c>
      <c r="B9" s="7" t="s">
        <v>4</v>
      </c>
      <c r="C9" s="8" t="s">
        <v>5</v>
      </c>
      <c r="D9" s="9" t="s">
        <v>6</v>
      </c>
      <c r="E9" s="9" t="s">
        <v>7</v>
      </c>
      <c r="F9" s="9" t="s">
        <v>16</v>
      </c>
      <c r="G9" s="9" t="s">
        <v>17</v>
      </c>
      <c r="H9" s="10" t="s">
        <v>18</v>
      </c>
    </row>
    <row r="10" spans="1:10" x14ac:dyDescent="0.45">
      <c r="A10" s="12" t="s">
        <v>19</v>
      </c>
      <c r="B10" s="11" t="s">
        <v>8</v>
      </c>
      <c r="C10" s="20">
        <v>2586106</v>
      </c>
      <c r="D10" s="21">
        <v>1985587</v>
      </c>
      <c r="E10" s="22">
        <v>2111125</v>
      </c>
      <c r="F10" s="22">
        <v>2282378</v>
      </c>
      <c r="G10" s="21">
        <v>2874614</v>
      </c>
      <c r="H10" s="23">
        <v>2492967</v>
      </c>
    </row>
    <row r="11" spans="1:10" ht="24" x14ac:dyDescent="0.45">
      <c r="A11" s="5" t="s">
        <v>20</v>
      </c>
      <c r="B11" s="11" t="s">
        <v>8</v>
      </c>
      <c r="C11" s="20">
        <v>1734033</v>
      </c>
      <c r="D11" s="21">
        <v>1792375</v>
      </c>
      <c r="E11" s="22">
        <v>1595347</v>
      </c>
      <c r="F11" s="22">
        <v>1644290</v>
      </c>
      <c r="G11" s="21">
        <v>1821880</v>
      </c>
      <c r="H11" s="23">
        <v>2039904</v>
      </c>
    </row>
    <row r="12" spans="1:10" x14ac:dyDescent="0.45">
      <c r="A12" s="5" t="s">
        <v>25</v>
      </c>
      <c r="B12" s="11" t="s">
        <v>8</v>
      </c>
      <c r="C12" s="20">
        <f>7442+620698+63764</f>
        <v>691904</v>
      </c>
      <c r="D12" s="21">
        <f>9938+636116+69367</f>
        <v>715421</v>
      </c>
      <c r="E12" s="22">
        <v>673756</v>
      </c>
      <c r="F12" s="22">
        <v>662112</v>
      </c>
      <c r="G12" s="21">
        <v>761595</v>
      </c>
      <c r="H12" s="23">
        <v>812966</v>
      </c>
    </row>
    <row r="13" spans="1:10" ht="24" x14ac:dyDescent="0.45">
      <c r="A13" s="5" t="s">
        <v>13</v>
      </c>
      <c r="B13" s="11" t="s">
        <v>8</v>
      </c>
      <c r="C13" s="20"/>
      <c r="D13" s="21"/>
      <c r="E13" s="22">
        <v>9906755</v>
      </c>
      <c r="F13" s="22">
        <v>12212060</v>
      </c>
      <c r="G13" s="21">
        <v>11187839</v>
      </c>
      <c r="H13" s="23">
        <v>12305639</v>
      </c>
    </row>
    <row r="14" spans="1:10" x14ac:dyDescent="0.45">
      <c r="A14" s="5" t="s">
        <v>26</v>
      </c>
      <c r="B14" s="11" t="s">
        <v>8</v>
      </c>
      <c r="C14" s="20">
        <v>5154913</v>
      </c>
      <c r="D14" s="21">
        <v>5344973</v>
      </c>
      <c r="E14" s="22"/>
      <c r="F14" s="22"/>
      <c r="G14" s="21"/>
      <c r="H14" s="23"/>
    </row>
    <row r="15" spans="1:10" ht="24" x14ac:dyDescent="0.45">
      <c r="A15" s="5" t="s">
        <v>27</v>
      </c>
      <c r="B15" s="11" t="s">
        <v>8</v>
      </c>
      <c r="C15" s="20">
        <v>4186277</v>
      </c>
      <c r="D15" s="21">
        <v>4254260</v>
      </c>
      <c r="E15" s="22"/>
      <c r="F15" s="22"/>
      <c r="G15" s="21"/>
      <c r="H15" s="23"/>
    </row>
    <row r="16" spans="1:10" ht="24.4" thickBot="1" x14ac:dyDescent="0.5">
      <c r="A16" s="30" t="s">
        <v>14</v>
      </c>
      <c r="B16" s="13" t="s">
        <v>8</v>
      </c>
      <c r="C16" s="24">
        <v>10006374</v>
      </c>
      <c r="D16" s="26">
        <v>10550945</v>
      </c>
      <c r="E16" s="25">
        <v>11434219</v>
      </c>
      <c r="F16" s="25">
        <v>13447575</v>
      </c>
      <c r="G16" s="26">
        <v>15308519</v>
      </c>
      <c r="H16" s="27">
        <v>17074634</v>
      </c>
    </row>
    <row r="17" spans="1:10" x14ac:dyDescent="0.45">
      <c r="C17" s="7" t="s">
        <v>21</v>
      </c>
    </row>
    <row r="18" spans="1:10" x14ac:dyDescent="0.45"/>
    <row r="19" spans="1:10" x14ac:dyDescent="0.45">
      <c r="A19" s="4" t="s">
        <v>31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45">
      <c r="C20" s="6"/>
      <c r="D20" s="6"/>
      <c r="E20" s="6"/>
      <c r="F20" s="6"/>
      <c r="G20" s="6"/>
      <c r="H20" s="6"/>
    </row>
    <row r="21" spans="1:10" x14ac:dyDescent="0.45">
      <c r="A21" s="6"/>
      <c r="B21" s="6"/>
      <c r="C21" s="14" t="str">
        <f>C9</f>
        <v>FY17</v>
      </c>
      <c r="D21" s="14" t="str">
        <f>D9</f>
        <v>FY18</v>
      </c>
      <c r="E21" s="14" t="str">
        <f>E9</f>
        <v>FY19</v>
      </c>
      <c r="F21" s="14" t="str">
        <f>F9</f>
        <v>FY20</v>
      </c>
      <c r="G21" s="14" t="str">
        <f>G9</f>
        <v>FY21</v>
      </c>
      <c r="H21" s="14" t="str">
        <f>H9</f>
        <v>FY22</v>
      </c>
    </row>
    <row r="22" spans="1:10" x14ac:dyDescent="0.45">
      <c r="A22" s="16" t="str">
        <f>A10</f>
        <v>当期利益</v>
      </c>
      <c r="B22" s="16" t="s">
        <v>9</v>
      </c>
      <c r="C22" s="17">
        <f>C10/100</f>
        <v>25861.06</v>
      </c>
      <c r="D22" s="17">
        <f t="shared" ref="D22:H22" si="0">D10/100</f>
        <v>19855.87</v>
      </c>
      <c r="E22" s="17">
        <f t="shared" si="0"/>
        <v>21111.25</v>
      </c>
      <c r="F22" s="17">
        <f t="shared" si="0"/>
        <v>22823.78</v>
      </c>
      <c r="G22" s="17">
        <f t="shared" si="0"/>
        <v>28746.14</v>
      </c>
      <c r="H22" s="17">
        <f t="shared" si="0"/>
        <v>24929.67</v>
      </c>
    </row>
    <row r="23" spans="1:10" x14ac:dyDescent="0.45">
      <c r="A23" s="16" t="s">
        <v>22</v>
      </c>
      <c r="B23" s="16" t="s">
        <v>9</v>
      </c>
      <c r="C23" s="17">
        <f>C11/100</f>
        <v>17340.330000000002</v>
      </c>
      <c r="D23" s="17">
        <f t="shared" ref="D23:H23" si="1">D11/100</f>
        <v>17923.75</v>
      </c>
      <c r="E23" s="17">
        <f t="shared" si="1"/>
        <v>15953.47</v>
      </c>
      <c r="F23" s="17">
        <f t="shared" si="1"/>
        <v>16442.900000000001</v>
      </c>
      <c r="G23" s="17">
        <f t="shared" si="1"/>
        <v>18218.8</v>
      </c>
      <c r="H23" s="17">
        <f t="shared" si="1"/>
        <v>20399.04</v>
      </c>
    </row>
    <row r="24" spans="1:10" x14ac:dyDescent="0.45">
      <c r="A24" s="16" t="s">
        <v>23</v>
      </c>
      <c r="B24" s="16" t="s">
        <v>9</v>
      </c>
      <c r="C24" s="17">
        <f>SUM(C22:C23)</f>
        <v>43201.39</v>
      </c>
      <c r="D24" s="17">
        <f t="shared" ref="D24:H24" si="2">SUM(D22:D23)</f>
        <v>37779.619999999995</v>
      </c>
      <c r="E24" s="17">
        <f t="shared" si="2"/>
        <v>37064.720000000001</v>
      </c>
      <c r="F24" s="17">
        <f t="shared" si="2"/>
        <v>39266.68</v>
      </c>
      <c r="G24" s="17">
        <f t="shared" si="2"/>
        <v>46964.94</v>
      </c>
      <c r="H24" s="17">
        <f t="shared" si="2"/>
        <v>45328.71</v>
      </c>
    </row>
    <row r="25" spans="1:10" x14ac:dyDescent="0.45">
      <c r="A25" s="15" t="s">
        <v>28</v>
      </c>
      <c r="B25" s="16" t="s">
        <v>9</v>
      </c>
      <c r="C25" s="17">
        <f>C12/100</f>
        <v>6919.04</v>
      </c>
      <c r="D25" s="17">
        <f t="shared" ref="D25:H25" si="3">D12/100</f>
        <v>7154.21</v>
      </c>
      <c r="E25" s="17">
        <f t="shared" si="3"/>
        <v>6737.56</v>
      </c>
      <c r="F25" s="17">
        <f t="shared" si="3"/>
        <v>6621.12</v>
      </c>
      <c r="G25" s="17">
        <f t="shared" si="3"/>
        <v>7615.95</v>
      </c>
      <c r="H25" s="17">
        <f t="shared" si="3"/>
        <v>8129.66</v>
      </c>
    </row>
    <row r="26" spans="1:10" x14ac:dyDescent="0.45">
      <c r="A26" s="15" t="s">
        <v>29</v>
      </c>
      <c r="B26" s="16" t="s">
        <v>9</v>
      </c>
      <c r="C26" s="17">
        <f>C24-C25</f>
        <v>36282.35</v>
      </c>
      <c r="D26" s="17">
        <f t="shared" ref="D26:H26" si="4">D24-D25</f>
        <v>30625.409999999996</v>
      </c>
      <c r="E26" s="17">
        <f t="shared" si="4"/>
        <v>30327.16</v>
      </c>
      <c r="F26" s="17">
        <f t="shared" si="4"/>
        <v>32645.56</v>
      </c>
      <c r="G26" s="17">
        <f t="shared" si="4"/>
        <v>39348.990000000005</v>
      </c>
      <c r="H26" s="17">
        <f t="shared" si="4"/>
        <v>37199.050000000003</v>
      </c>
    </row>
    <row r="27" spans="1:10" x14ac:dyDescent="0.45">
      <c r="A27" s="15" t="s">
        <v>2</v>
      </c>
      <c r="B27" s="16" t="s">
        <v>9</v>
      </c>
      <c r="C27" s="17">
        <f>SUM(C13:C16)/100</f>
        <v>193475.64</v>
      </c>
      <c r="D27" s="17">
        <f t="shared" ref="D27:H27" si="5">SUM(D13:D16)/100</f>
        <v>201501.78</v>
      </c>
      <c r="E27" s="17">
        <f>SUM(E13:E16)/100</f>
        <v>213409.74</v>
      </c>
      <c r="F27" s="17">
        <f t="shared" si="5"/>
        <v>256596.35</v>
      </c>
      <c r="G27" s="17">
        <f t="shared" si="5"/>
        <v>264963.58</v>
      </c>
      <c r="H27" s="17">
        <f>SUM(H13:H16)/100</f>
        <v>293802.73</v>
      </c>
    </row>
    <row r="28" spans="1:10" ht="28.5" x14ac:dyDescent="0.45">
      <c r="A28" s="29" t="s">
        <v>30</v>
      </c>
      <c r="B28" s="18" t="s">
        <v>10</v>
      </c>
      <c r="C28" s="19"/>
      <c r="D28" s="19">
        <f>D26/((C27+D27)/2)*100</f>
        <v>15.507423183836682</v>
      </c>
      <c r="E28" s="19">
        <f t="shared" ref="E28:H28" si="6">E26/((D27+E27)/2)*100</f>
        <v>14.618615554468095</v>
      </c>
      <c r="F28" s="19">
        <f t="shared" si="6"/>
        <v>13.891547660584569</v>
      </c>
      <c r="G28" s="19">
        <f t="shared" si="6"/>
        <v>15.088962068079118</v>
      </c>
      <c r="H28" s="19">
        <f t="shared" si="6"/>
        <v>13.314707538469882</v>
      </c>
    </row>
    <row r="29" spans="1:10" x14ac:dyDescent="0.45">
      <c r="A29" s="28"/>
      <c r="B29" s="31"/>
      <c r="C29" s="31"/>
      <c r="D29" s="31"/>
      <c r="E29" s="31"/>
      <c r="F29" s="31"/>
      <c r="G29" s="31"/>
      <c r="H29" s="31"/>
    </row>
    <row r="30" spans="1:10" x14ac:dyDescent="0.45">
      <c r="A30" s="4" t="s">
        <v>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45"/>
    <row r="32" spans="1:10" x14ac:dyDescent="0.45"/>
    <row r="33" s="7" customFormat="1" x14ac:dyDescent="0.45"/>
    <row r="34" s="7" customFormat="1" x14ac:dyDescent="0.45"/>
    <row r="35" s="7" customFormat="1" x14ac:dyDescent="0.45"/>
    <row r="36" s="7" customFormat="1" x14ac:dyDescent="0.45"/>
    <row r="37" s="7" customFormat="1" x14ac:dyDescent="0.45"/>
    <row r="38" s="7" customFormat="1" x14ac:dyDescent="0.45"/>
    <row r="39" s="7" customFormat="1" x14ac:dyDescent="0.45"/>
    <row r="40" s="7" customFormat="1" x14ac:dyDescent="0.45"/>
    <row r="41" s="7" customFormat="1" x14ac:dyDescent="0.45"/>
    <row r="42" s="7" customFormat="1" x14ac:dyDescent="0.45"/>
    <row r="43" s="7" customFormat="1" x14ac:dyDescent="0.45"/>
    <row r="44" s="7" customFormat="1" x14ac:dyDescent="0.45"/>
    <row r="45" s="7" customFormat="1" x14ac:dyDescent="0.45"/>
    <row r="46" s="7" customFormat="1" x14ac:dyDescent="0.45"/>
    <row r="47" s="7" customFormat="1" x14ac:dyDescent="0.45"/>
    <row r="48" s="7" customFormat="1" x14ac:dyDescent="0.45"/>
    <row r="49" s="7" customFormat="1" x14ac:dyDescent="0.45"/>
    <row r="50" s="7" customFormat="1" x14ac:dyDescent="0.45"/>
    <row r="51" s="7" customFormat="1" ht="15" customHeight="1" x14ac:dyDescent="0.45"/>
    <row r="52" s="7" customFormat="1" ht="15" hidden="1" customHeight="1" x14ac:dyDescent="0.45"/>
    <row r="53" s="7" customFormat="1" ht="15" hidden="1" customHeight="1" x14ac:dyDescent="0.45"/>
    <row r="54" s="7" customFormat="1" ht="15" hidden="1" customHeight="1" x14ac:dyDescent="0.45"/>
    <row r="55" s="7" customFormat="1" ht="15" hidden="1" customHeight="1" x14ac:dyDescent="0.45"/>
    <row r="56" s="7" customFormat="1" ht="15" hidden="1" customHeight="1" x14ac:dyDescent="0.45"/>
    <row r="57" s="7" customFormat="1" ht="15" hidden="1" customHeight="1" x14ac:dyDescent="0.45"/>
    <row r="58" s="7" customFormat="1" ht="15" hidden="1" customHeight="1" x14ac:dyDescent="0.45"/>
    <row r="59" s="7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ignoredErrors>
    <ignoredError sqref="E27:H27" formulaRange="1"/>
  </ignoredError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1FF744A8-4CC5-4135-A895-9B8F17BB5987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RCF!C13:H13</xm:f>
              <xm:sqref>I13</xm:sqref>
            </x14:sparkline>
            <x14:sparkline>
              <xm:f>RCF!C14:H14</xm:f>
              <xm:sqref>I14</xm:sqref>
            </x14:sparkline>
            <x14:sparkline>
              <xm:f>RCF!C15:H15</xm:f>
              <xm:sqref>I15</xm:sqref>
            </x14:sparkline>
          </x14:sparklines>
        </x14:sparklineGroup>
        <x14:sparklineGroup displayEmptyCellsAs="gap" high="1" low="1" xr2:uid="{D3D74A54-43F4-4DC5-A40A-F53C006F2095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RCF!C11:H11</xm:f>
              <xm:sqref>I11</xm:sqref>
            </x14:sparkline>
          </x14:sparklines>
        </x14:sparklineGroup>
        <x14:sparklineGroup displayEmptyCellsAs="gap" high="1" low="1" xr2:uid="{1A3DA050-9135-4FCF-B0C5-F65218056A5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RCF!C16:H16</xm:f>
              <xm:sqref>I16</xm:sqref>
            </x14:sparkline>
          </x14:sparklines>
        </x14:sparklineGroup>
        <x14:sparklineGroup displayEmptyCellsAs="gap" high="1" low="1" xr2:uid="{B1E53882-B17A-44B9-8962-E373F9E6935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RCF!C12:H12</xm:f>
              <xm:sqref>I12</xm:sqref>
            </x14:sparkline>
          </x14:sparklines>
        </x14:sparklineGroup>
        <x14:sparklineGroup displayEmptyCellsAs="gap" high="1" low="1" xr2:uid="{55A80DAC-FA55-430F-AB3A-7CDBC09D44E6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RCF!C10:H10</xm:f>
              <xm:sqref>I10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RCF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2023-07-15T07:52:36Z</dcterms:created>
  <dcterms:modified xsi:type="dcterms:W3CDTF">2023-07-16T02:40:06Z</dcterms:modified>
  <cp:category/>
  <cp:contentStatus/>
</cp:coreProperties>
</file>