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4" documentId="8_{F825E62E-000D-41C3-8BB6-7FDA7DDB8944}" xr6:coauthVersionLast="47" xr6:coauthVersionMax="47" xr10:uidLastSave="{0E6E0876-8E0C-40F6-A8A6-2236F42735C7}"/>
  <bookViews>
    <workbookView xWindow="-110" yWindow="-110" windowWidth="24220" windowHeight="15500" xr2:uid="{68E2C076-72C9-4123-A12C-10F250F0AE54}"/>
  </bookViews>
  <sheets>
    <sheet name="EV FCF倍率" sheetId="5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55" l="1"/>
  <c r="E64" i="55"/>
  <c r="F64" i="55"/>
  <c r="G64" i="55"/>
  <c r="H64" i="55"/>
  <c r="C64" i="55"/>
  <c r="D63" i="55"/>
  <c r="E63" i="55"/>
  <c r="F63" i="55"/>
  <c r="G63" i="55"/>
  <c r="H63" i="55"/>
  <c r="C63" i="55"/>
  <c r="D62" i="55"/>
  <c r="E62" i="55"/>
  <c r="F62" i="55"/>
  <c r="G62" i="55"/>
  <c r="H62" i="55"/>
  <c r="C62" i="55"/>
  <c r="D61" i="55"/>
  <c r="E61" i="55"/>
  <c r="F61" i="55"/>
  <c r="F65" i="55" s="1"/>
  <c r="G61" i="55"/>
  <c r="G65" i="55" s="1"/>
  <c r="H61" i="55"/>
  <c r="H65" i="55" s="1"/>
  <c r="C61" i="55"/>
  <c r="C65" i="55" s="1"/>
  <c r="D60" i="55"/>
  <c r="D65" i="55" s="1"/>
  <c r="E60" i="55"/>
  <c r="E65" i="55" s="1"/>
  <c r="F60" i="55"/>
  <c r="G60" i="55"/>
  <c r="H60" i="55"/>
  <c r="C60" i="55"/>
  <c r="C50" i="55"/>
  <c r="C51" i="55"/>
  <c r="C54" i="55"/>
  <c r="C56" i="55" s="1"/>
  <c r="D57" i="55"/>
  <c r="D59" i="55" s="1"/>
  <c r="E57" i="55"/>
  <c r="F57" i="55"/>
  <c r="F59" i="55" s="1"/>
  <c r="G57" i="55"/>
  <c r="G59" i="55" s="1"/>
  <c r="H57" i="55"/>
  <c r="H59" i="55" s="1"/>
  <c r="D58" i="55"/>
  <c r="E58" i="55"/>
  <c r="F58" i="55"/>
  <c r="G58" i="55"/>
  <c r="H58" i="55"/>
  <c r="E59" i="55"/>
  <c r="C58" i="55"/>
  <c r="C59" i="55" s="1"/>
  <c r="C57" i="55"/>
  <c r="C53" i="55"/>
  <c r="C52" i="55" l="1"/>
  <c r="C55" i="55"/>
  <c r="H54" i="55"/>
  <c r="G54" i="55"/>
  <c r="F54" i="55"/>
  <c r="E54" i="55"/>
  <c r="D54" i="55"/>
  <c r="H53" i="55"/>
  <c r="G53" i="55"/>
  <c r="F53" i="55"/>
  <c r="E53" i="55"/>
  <c r="D53" i="55"/>
  <c r="H51" i="55"/>
  <c r="G51" i="55"/>
  <c r="F51" i="55"/>
  <c r="E51" i="55"/>
  <c r="D51" i="55"/>
  <c r="H50" i="55"/>
  <c r="G50" i="55"/>
  <c r="F50" i="55"/>
  <c r="E50" i="55"/>
  <c r="D50" i="55"/>
  <c r="H49" i="55"/>
  <c r="G49" i="55"/>
  <c r="F49" i="55"/>
  <c r="E49" i="55"/>
  <c r="D49" i="55"/>
  <c r="C49" i="55"/>
  <c r="C66" i="55" l="1"/>
  <c r="C67" i="55"/>
  <c r="E56" i="55"/>
  <c r="E52" i="55"/>
  <c r="E55" i="55" s="1"/>
  <c r="D56" i="55"/>
  <c r="G52" i="55"/>
  <c r="G55" i="55" s="1"/>
  <c r="F52" i="55"/>
  <c r="F55" i="55" s="1"/>
  <c r="D52" i="55"/>
  <c r="D55" i="55" s="1"/>
  <c r="H52" i="55"/>
  <c r="H55" i="55" s="1"/>
  <c r="G56" i="55"/>
  <c r="F56" i="55"/>
  <c r="H56" i="55"/>
  <c r="F67" i="55" l="1"/>
  <c r="F66" i="55"/>
  <c r="H66" i="55"/>
  <c r="D67" i="55"/>
  <c r="D66" i="55"/>
  <c r="E67" i="55"/>
  <c r="E66" i="55"/>
  <c r="G67" i="55"/>
  <c r="G66" i="55"/>
</calcChain>
</file>

<file path=xl/sharedStrings.xml><?xml version="1.0" encoding="utf-8"?>
<sst xmlns="http://schemas.openxmlformats.org/spreadsheetml/2006/main" count="125" uniqueCount="75">
  <si>
    <t>経営分析</t>
    <rPh sb="0" eb="4">
      <t>ケイエイブンセキ</t>
    </rPh>
    <phoneticPr fontId="8"/>
  </si>
  <si>
    <t>EV/FCF倍率</t>
    <rPh sb="6" eb="8">
      <t>バイリツ</t>
    </rPh>
    <phoneticPr fontId="7"/>
  </si>
  <si>
    <t>サンプル_ダイキン工業</t>
    <rPh sb="9" eb="11">
      <t>コウギョウ</t>
    </rPh>
    <phoneticPr fontId="8"/>
  </si>
  <si>
    <t>百万円</t>
    <rPh sb="0" eb="3">
      <t>ヒャクマンエン</t>
    </rPh>
    <phoneticPr fontId="8"/>
  </si>
  <si>
    <t>入力</t>
    <rPh sb="0" eb="2">
      <t>ニュウリョク</t>
    </rPh>
    <phoneticPr fontId="8"/>
  </si>
  <si>
    <t>●財務データ</t>
    <rPh sb="1" eb="3">
      <t>ザイム</t>
    </rPh>
    <phoneticPr fontId="7"/>
  </si>
  <si>
    <t>期間</t>
    <rPh sb="0" eb="2">
      <t>キカン</t>
    </rPh>
    <phoneticPr fontId="7"/>
  </si>
  <si>
    <t>年</t>
    <rPh sb="0" eb="1">
      <t>ネン</t>
    </rPh>
    <phoneticPr fontId="7"/>
  </si>
  <si>
    <t>FY17</t>
    <phoneticPr fontId="7"/>
  </si>
  <si>
    <t>FY18</t>
    <phoneticPr fontId="7"/>
  </si>
  <si>
    <t>FY19</t>
    <phoneticPr fontId="7"/>
  </si>
  <si>
    <t>FY20</t>
  </si>
  <si>
    <t>FY21</t>
  </si>
  <si>
    <t>FY22</t>
  </si>
  <si>
    <t>短期借入金</t>
    <rPh sb="0" eb="2">
      <t>タンキ</t>
    </rPh>
    <rPh sb="2" eb="4">
      <t>カリイレ</t>
    </rPh>
    <rPh sb="4" eb="5">
      <t>キン</t>
    </rPh>
    <phoneticPr fontId="7"/>
  </si>
  <si>
    <t>百万円</t>
    <rPh sb="0" eb="3">
      <t>ヒャクマンエン</t>
    </rPh>
    <phoneticPr fontId="7"/>
  </si>
  <si>
    <t>CP</t>
    <phoneticPr fontId="7"/>
  </si>
  <si>
    <t>1年内償還予定の社債</t>
    <rPh sb="1" eb="3">
      <t>ネンナイ</t>
    </rPh>
    <rPh sb="3" eb="5">
      <t>ショウカン</t>
    </rPh>
    <rPh sb="5" eb="7">
      <t>ヨテイ</t>
    </rPh>
    <rPh sb="8" eb="10">
      <t>シャサイ</t>
    </rPh>
    <phoneticPr fontId="7"/>
  </si>
  <si>
    <t>1年内返済予定の長期借入金</t>
    <phoneticPr fontId="7"/>
  </si>
  <si>
    <t>社債</t>
    <rPh sb="0" eb="2">
      <t>シャサイ</t>
    </rPh>
    <phoneticPr fontId="7"/>
  </si>
  <si>
    <t>長期借入金</t>
    <phoneticPr fontId="7"/>
  </si>
  <si>
    <t>現金及び預金</t>
    <rPh sb="0" eb="2">
      <t>ゲンキン</t>
    </rPh>
    <rPh sb="2" eb="3">
      <t>オヨ</t>
    </rPh>
    <rPh sb="4" eb="6">
      <t>ヨキン</t>
    </rPh>
    <phoneticPr fontId="7"/>
  </si>
  <si>
    <t>有価証券</t>
    <rPh sb="0" eb="4">
      <t>ユウカショウケン</t>
    </rPh>
    <phoneticPr fontId="7"/>
  </si>
  <si>
    <t>非支配株主持分</t>
    <rPh sb="0" eb="7">
      <t>ヒシハイカブヌシモチブン</t>
    </rPh>
    <phoneticPr fontId="4"/>
  </si>
  <si>
    <t>当期純利益</t>
    <rPh sb="0" eb="5">
      <t>トウキジュンリエキ</t>
    </rPh>
    <phoneticPr fontId="3"/>
  </si>
  <si>
    <t>株価収益率</t>
  </si>
  <si>
    <t>倍</t>
    <rPh sb="0" eb="1">
      <t>バイ</t>
    </rPh>
    <phoneticPr fontId="7"/>
  </si>
  <si>
    <t>営業CF</t>
    <rPh sb="0" eb="2">
      <t>エイギョウ</t>
    </rPh>
    <phoneticPr fontId="7"/>
  </si>
  <si>
    <t>投資CF</t>
    <rPh sb="0" eb="2">
      <t>トウシ</t>
    </rPh>
    <phoneticPr fontId="7"/>
  </si>
  <si>
    <t>税引前利益</t>
    <rPh sb="0" eb="3">
      <t>ゼイビキマエ</t>
    </rPh>
    <rPh sb="3" eb="5">
      <t>リエキ</t>
    </rPh>
    <phoneticPr fontId="7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</si>
  <si>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7"/>
  </si>
  <si>
    <t>固定資産処分損益</t>
    <rPh sb="0" eb="2">
      <t>コテイ</t>
    </rPh>
    <rPh sb="2" eb="4">
      <t>シサン</t>
    </rPh>
    <rPh sb="4" eb="6">
      <t>ショブン</t>
    </rPh>
    <rPh sb="6" eb="8">
      <t>ソンエキ</t>
    </rPh>
    <phoneticPr fontId="7"/>
  </si>
  <si>
    <t>投資有価証券売却損益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phoneticPr fontId="7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</si>
  <si>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7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</si>
  <si>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7"/>
  </si>
  <si>
    <t>利息の支払額</t>
    <rPh sb="0" eb="2">
      <t>リソク</t>
    </rPh>
    <rPh sb="3" eb="5">
      <t>シハライ</t>
    </rPh>
    <rPh sb="5" eb="6">
      <t>ガク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</si>
  <si>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</si>
  <si>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減損損失</t>
    <rPh sb="0" eb="2">
      <t>ゲンソン</t>
    </rPh>
    <rPh sb="2" eb="4">
      <t>ソンシツ</t>
    </rPh>
    <phoneticPr fontId="7"/>
  </si>
  <si>
    <t>のれん償却額</t>
    <rPh sb="3" eb="5">
      <t>ショウキャク</t>
    </rPh>
    <rPh sb="5" eb="6">
      <t>ガク</t>
    </rPh>
    <phoneticPr fontId="7"/>
  </si>
  <si>
    <t>法人税等の支払額</t>
    <phoneticPr fontId="7"/>
  </si>
  <si>
    <t>貸倒引当金の増減額</t>
    <phoneticPr fontId="7"/>
  </si>
  <si>
    <t>売上債権の増減額</t>
    <phoneticPr fontId="7"/>
  </si>
  <si>
    <t>棚卸資産の増減額</t>
    <phoneticPr fontId="7"/>
  </si>
  <si>
    <t>仕入債務の増減額</t>
    <phoneticPr fontId="7"/>
  </si>
  <si>
    <t>未払金の増減額</t>
    <phoneticPr fontId="7"/>
  </si>
  <si>
    <t>未払費用の増減額</t>
    <phoneticPr fontId="7"/>
  </si>
  <si>
    <t>退職給付に係る負債の増減額</t>
    <phoneticPr fontId="7"/>
  </si>
  <si>
    <t>退職給付に係る資産の増減額</t>
    <phoneticPr fontId="7"/>
  </si>
  <si>
    <t>その他</t>
    <phoneticPr fontId="7"/>
  </si>
  <si>
    <t>有形固定資産の取得による支出</t>
    <phoneticPr fontId="7"/>
  </si>
  <si>
    <t>有形固定資産の売却による収入</t>
    <phoneticPr fontId="7"/>
  </si>
  <si>
    <t>※FY17=2017年度＝2018年3月期</t>
    <rPh sb="17" eb="18">
      <t>ネン</t>
    </rPh>
    <rPh sb="19" eb="21">
      <t>ガツキ</t>
    </rPh>
    <phoneticPr fontId="7"/>
  </si>
  <si>
    <t>EV/FCF倍率の計算</t>
    <rPh sb="9" eb="11">
      <t>ケイサン</t>
    </rPh>
    <phoneticPr fontId="7"/>
  </si>
  <si>
    <t>手元流動性</t>
    <rPh sb="0" eb="5">
      <t>テモトリュウドウセイ</t>
    </rPh>
    <phoneticPr fontId="13"/>
  </si>
  <si>
    <t>億円</t>
    <rPh sb="0" eb="2">
      <t>オクエン</t>
    </rPh>
    <phoneticPr fontId="7"/>
  </si>
  <si>
    <t>有利子負債</t>
    <rPh sb="0" eb="5">
      <t>ユウリシフサイ</t>
    </rPh>
    <phoneticPr fontId="13"/>
  </si>
  <si>
    <t>ネットデッド</t>
    <phoneticPr fontId="13"/>
  </si>
  <si>
    <t>非支配株主持分</t>
    <rPh sb="0" eb="7">
      <t>ヒシハイカブヌシモチブン</t>
    </rPh>
    <phoneticPr fontId="13"/>
  </si>
  <si>
    <t>時価総額</t>
    <rPh sb="0" eb="4">
      <t>ジカソウガク</t>
    </rPh>
    <phoneticPr fontId="13"/>
  </si>
  <si>
    <t>EV</t>
    <phoneticPr fontId="13"/>
  </si>
  <si>
    <t>株主価値</t>
    <rPh sb="0" eb="2">
      <t>カブヌシ</t>
    </rPh>
    <rPh sb="2" eb="4">
      <t>カチ</t>
    </rPh>
    <phoneticPr fontId="13"/>
  </si>
  <si>
    <t>営業CF</t>
    <rPh sb="0" eb="2">
      <t>エイギョウ</t>
    </rPh>
    <phoneticPr fontId="13"/>
  </si>
  <si>
    <t>投資CF</t>
    <rPh sb="0" eb="2">
      <t>トウシ</t>
    </rPh>
    <phoneticPr fontId="13"/>
  </si>
  <si>
    <t>FCF1</t>
    <phoneticPr fontId="13"/>
  </si>
  <si>
    <t>EBIT</t>
    <phoneticPr fontId="13"/>
  </si>
  <si>
    <t>償却費</t>
    <rPh sb="0" eb="3">
      <t>ショウキャクヒ</t>
    </rPh>
    <phoneticPr fontId="13"/>
  </si>
  <si>
    <t>税金支出</t>
    <rPh sb="0" eb="4">
      <t>ゼイキンシシュツ</t>
    </rPh>
    <phoneticPr fontId="13"/>
  </si>
  <si>
    <t>運転資本増減</t>
    <rPh sb="0" eb="2">
      <t>ウンテン</t>
    </rPh>
    <rPh sb="2" eb="4">
      <t>シホン</t>
    </rPh>
    <rPh sb="4" eb="6">
      <t>ゾウゲン</t>
    </rPh>
    <phoneticPr fontId="13"/>
  </si>
  <si>
    <t>設備投資</t>
    <rPh sb="0" eb="2">
      <t>セツビ</t>
    </rPh>
    <rPh sb="2" eb="4">
      <t>トウシ</t>
    </rPh>
    <phoneticPr fontId="13"/>
  </si>
  <si>
    <t>FCF2</t>
    <phoneticPr fontId="13"/>
  </si>
  <si>
    <t>EV/FCF1</t>
    <phoneticPr fontId="13"/>
  </si>
  <si>
    <t>EV/FCF2</t>
    <phoneticPr fontId="13"/>
  </si>
  <si>
    <t>※FCF1=営業CF－投資CF</t>
    <rPh sb="6" eb="8">
      <t>エイギョウ</t>
    </rPh>
    <rPh sb="11" eb="13">
      <t>トウシ</t>
    </rPh>
    <phoneticPr fontId="7"/>
  </si>
  <si>
    <t>※FCF2=EBIT+償却費－税金支出－運転資本増減－設備投資</t>
    <rPh sb="11" eb="14">
      <t>ショウキャクヒ</t>
    </rPh>
    <rPh sb="15" eb="19">
      <t>ゼイキンシシュツ</t>
    </rPh>
    <rPh sb="20" eb="22">
      <t>ウンテン</t>
    </rPh>
    <rPh sb="22" eb="26">
      <t>シホンゾウゲン</t>
    </rPh>
    <rPh sb="27" eb="29">
      <t>セツビ</t>
    </rPh>
    <rPh sb="29" eb="31">
      <t>トウシ</t>
    </rPh>
    <phoneticPr fontId="7"/>
  </si>
  <si>
    <t>EV/FCF倍率の推移</t>
    <rPh sb="9" eb="11">
      <t>スイイ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</si>
</sst>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;[Red]\-#,##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0" xfId="4" applyFont="1">
      <alignment vertical="center"/>
    </xf>
    <xf numFmtId="0" fontId="9" fillId="0" borderId="1" xfId="4" applyFont="1" applyBorder="1" applyAlignment="1">
      <alignment vertical="center" wrapText="1"/>
    </xf>
    <xf numFmtId="0" fontId="9" fillId="0" borderId="2" xfId="4" applyFont="1" applyBorder="1">
      <alignment vertical="center"/>
    </xf>
    <xf numFmtId="0" fontId="9" fillId="0" borderId="4" xfId="4" applyFont="1" applyBorder="1">
      <alignment vertical="center"/>
    </xf>
    <xf numFmtId="0" fontId="9" fillId="5" borderId="16" xfId="4" applyFont="1" applyFill="1" applyBorder="1">
      <alignment vertical="center"/>
    </xf>
    <xf numFmtId="0" fontId="9" fillId="5" borderId="1" xfId="4" applyFont="1" applyFill="1" applyBorder="1">
      <alignment vertical="center"/>
    </xf>
    <xf numFmtId="0" fontId="9" fillId="5" borderId="5" xfId="4" applyFont="1" applyFill="1" applyBorder="1">
      <alignment vertical="center"/>
    </xf>
    <xf numFmtId="38" fontId="9" fillId="0" borderId="16" xfId="5" applyFont="1" applyBorder="1">
      <alignment vertical="center"/>
    </xf>
    <xf numFmtId="38" fontId="9" fillId="0" borderId="1" xfId="5" applyFont="1" applyBorder="1">
      <alignment vertical="center"/>
    </xf>
    <xf numFmtId="38" fontId="9" fillId="0" borderId="0" xfId="5" applyFont="1" applyBorder="1">
      <alignment vertical="center"/>
    </xf>
    <xf numFmtId="38" fontId="16" fillId="3" borderId="6" xfId="5" applyFont="1" applyFill="1" applyBorder="1">
      <alignment vertical="center"/>
    </xf>
    <xf numFmtId="38" fontId="16" fillId="3" borderId="12" xfId="5" applyFont="1" applyFill="1" applyBorder="1">
      <alignment vertical="center"/>
    </xf>
    <xf numFmtId="38" fontId="16" fillId="3" borderId="12" xfId="5" applyFont="1" applyFill="1" applyBorder="1" applyAlignment="1">
      <alignment vertical="center" wrapText="1"/>
    </xf>
    <xf numFmtId="38" fontId="16" fillId="3" borderId="2" xfId="5" applyFont="1" applyFill="1" applyBorder="1">
      <alignment vertical="center"/>
    </xf>
    <xf numFmtId="38" fontId="16" fillId="3" borderId="13" xfId="5" applyFont="1" applyFill="1" applyBorder="1">
      <alignment vertical="center"/>
    </xf>
    <xf numFmtId="38" fontId="16" fillId="3" borderId="14" xfId="5" applyFont="1" applyFill="1" applyBorder="1">
      <alignment vertical="center"/>
    </xf>
    <xf numFmtId="38" fontId="16" fillId="3" borderId="14" xfId="5" applyFont="1" applyFill="1" applyBorder="1" applyAlignment="1">
      <alignment vertical="center" wrapText="1"/>
    </xf>
    <xf numFmtId="38" fontId="16" fillId="3" borderId="15" xfId="5" applyFont="1" applyFill="1" applyBorder="1">
      <alignment vertical="center"/>
    </xf>
    <xf numFmtId="0" fontId="14" fillId="0" borderId="1" xfId="4" applyFont="1" applyBorder="1" applyAlignment="1">
      <alignment vertical="center" wrapText="1"/>
    </xf>
    <xf numFmtId="0" fontId="17" fillId="0" borderId="1" xfId="4" applyFont="1" applyBorder="1" applyAlignment="1">
      <alignment vertical="center" wrapText="1"/>
    </xf>
    <xf numFmtId="38" fontId="9" fillId="0" borderId="5" xfId="5" applyFont="1" applyBorder="1">
      <alignment vertical="center"/>
    </xf>
    <xf numFmtId="0" fontId="17" fillId="0" borderId="5" xfId="4" applyFont="1" applyBorder="1" applyAlignment="1">
      <alignment vertical="center" wrapText="1"/>
    </xf>
    <xf numFmtId="38" fontId="16" fillId="3" borderId="6" xfId="5" applyFont="1" applyFill="1" applyBorder="1" applyAlignment="1">
      <alignment vertical="center" wrapText="1"/>
    </xf>
    <xf numFmtId="0" fontId="9" fillId="5" borderId="11" xfId="4" applyFont="1" applyFill="1" applyBorder="1">
      <alignment vertical="center"/>
    </xf>
    <xf numFmtId="38" fontId="9" fillId="0" borderId="11" xfId="5" applyFont="1" applyBorder="1">
      <alignment vertical="center"/>
    </xf>
    <xf numFmtId="0" fontId="17" fillId="5" borderId="1" xfId="4" applyFont="1" applyFill="1" applyBorder="1">
      <alignment vertical="center"/>
    </xf>
    <xf numFmtId="0" fontId="9" fillId="2" borderId="0" xfId="6" applyFont="1" applyFill="1" applyAlignment="1"/>
    <xf numFmtId="177" fontId="14" fillId="0" borderId="1" xfId="1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2" borderId="0" xfId="11" applyFont="1" applyFill="1" applyAlignment="1"/>
    <xf numFmtId="0" fontId="9" fillId="2" borderId="0" xfId="11" applyFont="1" applyFill="1">
      <alignment vertical="center"/>
    </xf>
    <xf numFmtId="0" fontId="9" fillId="0" borderId="0" xfId="11" applyFont="1">
      <alignment vertical="center"/>
    </xf>
    <xf numFmtId="0" fontId="10" fillId="2" borderId="0" xfId="11" applyFont="1" applyFill="1" applyAlignment="1"/>
    <xf numFmtId="0" fontId="9" fillId="0" borderId="3" xfId="11" applyFont="1" applyBorder="1">
      <alignment vertical="center"/>
    </xf>
    <xf numFmtId="0" fontId="11" fillId="3" borderId="7" xfId="11" applyFont="1" applyFill="1" applyBorder="1">
      <alignment vertical="center"/>
    </xf>
    <xf numFmtId="0" fontId="11" fillId="3" borderId="8" xfId="11" applyFont="1" applyFill="1" applyBorder="1">
      <alignment vertical="center"/>
    </xf>
    <xf numFmtId="0" fontId="11" fillId="3" borderId="10" xfId="11" applyFont="1" applyFill="1" applyBorder="1">
      <alignment vertical="center"/>
    </xf>
    <xf numFmtId="0" fontId="9" fillId="0" borderId="1" xfId="11" applyFont="1" applyBorder="1" applyAlignment="1">
      <alignment vertical="center" wrapText="1"/>
    </xf>
    <xf numFmtId="0" fontId="9" fillId="0" borderId="2" xfId="11" applyFont="1" applyBorder="1">
      <alignment vertical="center"/>
    </xf>
    <xf numFmtId="0" fontId="17" fillId="0" borderId="1" xfId="11" applyFont="1" applyBorder="1" applyAlignment="1">
      <alignment vertical="center" wrapText="1"/>
    </xf>
    <xf numFmtId="0" fontId="9" fillId="0" borderId="4" xfId="11" applyFont="1" applyBorder="1">
      <alignment vertical="center"/>
    </xf>
    <xf numFmtId="0" fontId="10" fillId="2" borderId="0" xfId="11" applyFont="1" applyFill="1">
      <alignment vertical="center"/>
    </xf>
    <xf numFmtId="0" fontId="9" fillId="4" borderId="3" xfId="11" applyFont="1" applyFill="1" applyBorder="1">
      <alignment vertical="center"/>
    </xf>
    <xf numFmtId="0" fontId="9" fillId="5" borderId="16" xfId="11" applyFont="1" applyFill="1" applyBorder="1">
      <alignment vertical="center"/>
    </xf>
    <xf numFmtId="0" fontId="9" fillId="5" borderId="5" xfId="11" applyFont="1" applyFill="1" applyBorder="1">
      <alignment vertical="center"/>
    </xf>
    <xf numFmtId="0" fontId="17" fillId="0" borderId="0" xfId="11" applyFont="1">
      <alignment vertical="center"/>
    </xf>
    <xf numFmtId="40" fontId="14" fillId="0" borderId="0" xfId="12" applyNumberFormat="1" applyFont="1" applyBorder="1">
      <alignment vertical="center"/>
    </xf>
    <xf numFmtId="177" fontId="14" fillId="0" borderId="5" xfId="1" applyNumberFormat="1" applyFont="1" applyBorder="1">
      <alignment vertical="center"/>
    </xf>
    <xf numFmtId="0" fontId="18" fillId="0" borderId="1" xfId="11" applyFont="1" applyBorder="1" applyAlignment="1">
      <alignment vertical="center" wrapText="1"/>
    </xf>
    <xf numFmtId="0" fontId="9" fillId="0" borderId="5" xfId="11" applyFont="1" applyBorder="1" applyAlignment="1">
      <alignment vertical="center" wrapText="1"/>
    </xf>
    <xf numFmtId="38" fontId="14" fillId="0" borderId="16" xfId="1" applyFont="1" applyBorder="1">
      <alignment vertical="center"/>
    </xf>
    <xf numFmtId="38" fontId="14" fillId="0" borderId="1" xfId="1" applyFont="1" applyBorder="1">
      <alignment vertical="center"/>
    </xf>
    <xf numFmtId="3" fontId="9" fillId="0" borderId="0" xfId="11" applyNumberFormat="1" applyFont="1">
      <alignment vertical="center"/>
    </xf>
    <xf numFmtId="0" fontId="9" fillId="5" borderId="3" xfId="11" applyFont="1" applyFill="1" applyBorder="1">
      <alignment vertical="center"/>
    </xf>
    <xf numFmtId="176" fontId="15" fillId="3" borderId="12" xfId="1" applyNumberFormat="1" applyFont="1" applyFill="1" applyBorder="1" applyAlignment="1">
      <alignment vertical="center" wrapText="1"/>
    </xf>
    <xf numFmtId="176" fontId="15" fillId="3" borderId="12" xfId="12" applyNumberFormat="1" applyFont="1" applyFill="1" applyBorder="1" applyAlignment="1">
      <alignment vertical="center" wrapText="1"/>
    </xf>
    <xf numFmtId="176" fontId="15" fillId="3" borderId="6" xfId="1" applyNumberFormat="1" applyFont="1" applyFill="1" applyBorder="1" applyAlignment="1">
      <alignment vertical="center"/>
    </xf>
    <xf numFmtId="176" fontId="15" fillId="3" borderId="12" xfId="1" applyNumberFormat="1" applyFont="1" applyFill="1" applyBorder="1" applyAlignment="1">
      <alignment vertical="center"/>
    </xf>
    <xf numFmtId="176" fontId="15" fillId="3" borderId="2" xfId="1" applyNumberFormat="1" applyFont="1" applyFill="1" applyBorder="1" applyAlignment="1">
      <alignment vertical="center"/>
    </xf>
    <xf numFmtId="176" fontId="15" fillId="3" borderId="6" xfId="12" applyNumberFormat="1" applyFont="1" applyFill="1" applyBorder="1" applyAlignment="1">
      <alignment vertical="center"/>
    </xf>
    <xf numFmtId="176" fontId="15" fillId="3" borderId="12" xfId="12" applyNumberFormat="1" applyFont="1" applyFill="1" applyBorder="1" applyAlignment="1">
      <alignment vertical="center"/>
    </xf>
    <xf numFmtId="176" fontId="15" fillId="3" borderId="2" xfId="12" applyNumberFormat="1" applyFont="1" applyFill="1" applyBorder="1" applyAlignment="1">
      <alignment vertical="center"/>
    </xf>
    <xf numFmtId="38" fontId="15" fillId="3" borderId="12" xfId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5" borderId="16" xfId="0" applyFont="1" applyFill="1" applyBorder="1">
      <alignment vertical="center"/>
    </xf>
    <xf numFmtId="0" fontId="18" fillId="5" borderId="1" xfId="0" applyFont="1" applyFill="1" applyBorder="1" applyAlignment="1">
      <alignment vertical="center" wrapText="1"/>
    </xf>
    <xf numFmtId="0" fontId="9" fillId="5" borderId="1" xfId="0" applyFont="1" applyFill="1" applyBorder="1">
      <alignment vertical="center"/>
    </xf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38" fontId="14" fillId="0" borderId="3" xfId="1" applyFont="1" applyBorder="1">
      <alignment vertical="center"/>
    </xf>
    <xf numFmtId="0" fontId="14" fillId="5" borderId="5" xfId="0" applyFont="1" applyFill="1" applyBorder="1" applyAlignment="1">
      <alignment vertical="center" wrapText="1"/>
    </xf>
    <xf numFmtId="177" fontId="14" fillId="6" borderId="5" xfId="1" applyNumberFormat="1" applyFont="1" applyFill="1" applyBorder="1">
      <alignment vertical="center"/>
    </xf>
    <xf numFmtId="38" fontId="16" fillId="3" borderId="18" xfId="5" applyFont="1" applyFill="1" applyBorder="1">
      <alignment vertical="center"/>
    </xf>
    <xf numFmtId="38" fontId="16" fillId="3" borderId="19" xfId="5" applyFont="1" applyFill="1" applyBorder="1">
      <alignment vertical="center"/>
    </xf>
    <xf numFmtId="38" fontId="16" fillId="3" borderId="19" xfId="5" applyFont="1" applyFill="1" applyBorder="1" applyAlignment="1">
      <alignment vertical="center" wrapText="1"/>
    </xf>
    <xf numFmtId="38" fontId="16" fillId="3" borderId="17" xfId="5" applyFont="1" applyFill="1" applyBorder="1">
      <alignment vertical="center"/>
    </xf>
    <xf numFmtId="177" fontId="15" fillId="3" borderId="9" xfId="1" applyNumberFormat="1" applyFont="1" applyFill="1" applyBorder="1" applyAlignment="1">
      <alignment vertical="center"/>
    </xf>
    <xf numFmtId="177" fontId="15" fillId="3" borderId="20" xfId="1" applyNumberFormat="1" applyFont="1" applyFill="1" applyBorder="1" applyAlignment="1">
      <alignment vertical="center"/>
    </xf>
    <xf numFmtId="177" fontId="15" fillId="3" borderId="20" xfId="1" applyNumberFormat="1" applyFont="1" applyFill="1" applyBorder="1" applyAlignment="1">
      <alignment vertical="center" wrapText="1"/>
    </xf>
    <xf numFmtId="177" fontId="15" fillId="3" borderId="4" xfId="1" applyNumberFormat="1" applyFont="1" applyFill="1" applyBorder="1" applyAlignment="1">
      <alignment vertical="center"/>
    </xf>
  </cellXfs>
  <cellStyles count="15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桁区切り 7" xfId="14" xr:uid="{7AF1659F-B7DB-40C5-968D-04FDFA340FB6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  <cellStyle name="標準 7" xfId="13" xr:uid="{97B10571-7908-40AF-944D-3CB368D96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EV/FCF</a:t>
            </a:r>
            <a:r>
              <a:rPr lang="ja-JP" altLang="en-US" b="1"/>
              <a:t>倍率の推移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8209941520467836E-2"/>
          <c:y val="0.15331722222222222"/>
          <c:w val="0.8135260233918129"/>
          <c:h val="0.6743050000000000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'EV FCF倍率'!$A$55:$B$55</c:f>
              <c:strCache>
                <c:ptCount val="2"/>
                <c:pt idx="0">
                  <c:v>EV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'EV FCF倍率'!$C$49:$H$49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FCF倍率'!$C$55:$H$55</c:f>
              <c:numCache>
                <c:formatCode>#,##0_);[Red]\(#,##0\)</c:formatCode>
                <c:ptCount val="6"/>
                <c:pt idx="0">
                  <c:v>37345.955999999998</c:v>
                </c:pt>
                <c:pt idx="1">
                  <c:v>41395.24500000001</c:v>
                </c:pt>
                <c:pt idx="2">
                  <c:v>41118.802000000003</c:v>
                </c:pt>
                <c:pt idx="3">
                  <c:v>67325.197999999989</c:v>
                </c:pt>
                <c:pt idx="4">
                  <c:v>66854.078999999998</c:v>
                </c:pt>
                <c:pt idx="5">
                  <c:v>72833.426999999981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D5-40B4-B322-1E0C965C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914703"/>
        <c:axId val="1490989903"/>
      </c:barChart>
      <c:lineChart>
        <c:grouping val="standard"/>
        <c:varyColors val="0"/>
        <c:ser>
          <c:idx val="16"/>
          <c:order val="1"/>
          <c:tx>
            <c:strRef>
              <c:f>'EV FCF倍率'!$A$66:$B$66</c:f>
              <c:strCache>
                <c:ptCount val="2"/>
                <c:pt idx="0">
                  <c:v>EV/FCF1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 FCF倍率'!$C$49:$H$49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FCF倍率'!$C$66:$H$66</c:f>
              <c:numCache>
                <c:formatCode>#,##0.0;[Red]\-#,##0.0</c:formatCode>
                <c:ptCount val="6"/>
                <c:pt idx="0">
                  <c:v>38.788097463700375</c:v>
                </c:pt>
                <c:pt idx="1">
                  <c:v>49.141987986134197</c:v>
                </c:pt>
                <c:pt idx="2">
                  <c:v>28.167614519896702</c:v>
                </c:pt>
                <c:pt idx="3">
                  <c:v>31.310404836646896</c:v>
                </c:pt>
                <c:pt idx="4">
                  <c:v>104.0012429607044</c:v>
                </c:pt>
                <c:pt idx="5">
                  <c:v>-102.73132431555638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3D5-40B4-B322-1E0C965C9835}"/>
            </c:ext>
          </c:extLst>
        </c:ser>
        <c:ser>
          <c:idx val="17"/>
          <c:order val="2"/>
          <c:tx>
            <c:strRef>
              <c:f>'EV FCF倍率'!$A$67:$B$67</c:f>
              <c:strCache>
                <c:ptCount val="2"/>
                <c:pt idx="0">
                  <c:v>EV/FCF2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 FCF倍率'!$C$49:$H$49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FCF倍率'!$C$67:$H$67</c:f>
              <c:numCache>
                <c:formatCode>#,##0.0;[Red]\-#,##0.0</c:formatCode>
                <c:ptCount val="6"/>
                <c:pt idx="0">
                  <c:v>26.908828636687876</c:v>
                </c:pt>
                <c:pt idx="1">
                  <c:v>25.132046432842976</c:v>
                </c:pt>
                <c:pt idx="2">
                  <c:v>19.897991754093919</c:v>
                </c:pt>
                <c:pt idx="3">
                  <c:v>24.580211025921862</c:v>
                </c:pt>
                <c:pt idx="4">
                  <c:v>50.628619138495097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3D5-40B4-B322-1E0C965C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44368"/>
        <c:axId val="1731807040"/>
      </c:lineChart>
      <c:catAx>
        <c:axId val="172984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31807040"/>
        <c:crosses val="autoZero"/>
        <c:auto val="1"/>
        <c:lblAlgn val="ctr"/>
        <c:lblOffset val="100"/>
        <c:noMultiLvlLbl val="0"/>
      </c:catAx>
      <c:valAx>
        <c:axId val="17318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29844368"/>
        <c:crosses val="autoZero"/>
        <c:crossBetween val="between"/>
      </c:valAx>
      <c:valAx>
        <c:axId val="149098990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364371345029238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86914703"/>
        <c:crosses val="max"/>
        <c:crossBetween val="between"/>
      </c:valAx>
      <c:catAx>
        <c:axId val="1586914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989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86988304093566"/>
          <c:y val="0.90952666666666671"/>
          <c:w val="0.48774692982456147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71</xdr:row>
      <xdr:rowOff>123825</xdr:rowOff>
    </xdr:from>
    <xdr:to>
      <xdr:col>8</xdr:col>
      <xdr:colOff>401099</xdr:colOff>
      <xdr:row>90</xdr:row>
      <xdr:rowOff>104325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D7754E9-8DD6-44E6-B4BA-811E0BC56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2EF0-8E6C-4026-8F73-5EB7061F5202}">
  <dimension ref="A1:J92"/>
  <sheetViews>
    <sheetView showGridLines="0" tabSelected="1" workbookViewId="0">
      <selection activeCell="A5" sqref="A5"/>
    </sheetView>
  </sheetViews>
  <sheetFormatPr defaultColWidth="0" defaultRowHeight="15" customHeight="1" zeroHeight="1" x14ac:dyDescent="0.55000000000000004"/>
  <cols>
    <col min="1" max="9" width="10.75" style="35" customWidth="1"/>
    <col min="10" max="10" width="9.58203125" style="35" customWidth="1"/>
    <col min="11" max="16384" width="10" style="35" hidden="1"/>
  </cols>
  <sheetData>
    <row r="1" spans="1:10" x14ac:dyDescent="0.35">
      <c r="A1" s="29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x14ac:dyDescent="0.3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3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x14ac:dyDescent="0.55000000000000004"/>
    <row r="6" spans="1:10" x14ac:dyDescent="0.35">
      <c r="A6" s="36" t="s">
        <v>4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x14ac:dyDescent="0.55000000000000004">
      <c r="C7" s="56"/>
      <c r="E7" s="56"/>
      <c r="G7" s="56"/>
      <c r="I7" s="56"/>
    </row>
    <row r="8" spans="1:10" ht="15.5" thickBot="1" x14ac:dyDescent="0.6">
      <c r="A8" s="37" t="s">
        <v>5</v>
      </c>
      <c r="B8" s="37"/>
    </row>
    <row r="9" spans="1:10" x14ac:dyDescent="0.55000000000000004">
      <c r="A9" s="35" t="s">
        <v>6</v>
      </c>
      <c r="B9" s="35" t="s">
        <v>7</v>
      </c>
      <c r="C9" s="38" t="s">
        <v>8</v>
      </c>
      <c r="D9" s="39" t="s">
        <v>9</v>
      </c>
      <c r="E9" s="39" t="s">
        <v>10</v>
      </c>
      <c r="F9" s="39" t="s">
        <v>11</v>
      </c>
      <c r="G9" s="39" t="s">
        <v>12</v>
      </c>
      <c r="H9" s="40" t="s">
        <v>13</v>
      </c>
    </row>
    <row r="10" spans="1:10" x14ac:dyDescent="0.55000000000000004">
      <c r="A10" s="31" t="s">
        <v>14</v>
      </c>
      <c r="B10" s="2" t="s">
        <v>15</v>
      </c>
      <c r="C10" s="60">
        <v>45530</v>
      </c>
      <c r="D10" s="61">
        <v>136066</v>
      </c>
      <c r="E10" s="66">
        <v>48937</v>
      </c>
      <c r="F10" s="58">
        <v>40754</v>
      </c>
      <c r="G10" s="61">
        <v>97376</v>
      </c>
      <c r="H10" s="62">
        <v>293541</v>
      </c>
    </row>
    <row r="11" spans="1:10" x14ac:dyDescent="0.55000000000000004">
      <c r="A11" s="41" t="s">
        <v>16</v>
      </c>
      <c r="B11" s="42" t="s">
        <v>15</v>
      </c>
      <c r="C11" s="63"/>
      <c r="D11" s="64">
        <v>10000</v>
      </c>
      <c r="E11" s="59"/>
      <c r="F11" s="59"/>
      <c r="G11" s="64"/>
      <c r="H11" s="65">
        <v>79000</v>
      </c>
    </row>
    <row r="12" spans="1:10" ht="25" x14ac:dyDescent="0.55000000000000004">
      <c r="A12" s="32" t="s">
        <v>17</v>
      </c>
      <c r="B12" s="2" t="s">
        <v>15</v>
      </c>
      <c r="C12" s="60"/>
      <c r="D12" s="61">
        <v>50000</v>
      </c>
      <c r="E12" s="66"/>
      <c r="F12" s="59">
        <v>10000</v>
      </c>
      <c r="G12" s="61">
        <v>30000</v>
      </c>
      <c r="H12" s="62">
        <v>20000</v>
      </c>
    </row>
    <row r="13" spans="1:10" ht="25" x14ac:dyDescent="0.55000000000000004">
      <c r="A13" s="43" t="s">
        <v>18</v>
      </c>
      <c r="B13" s="42" t="s">
        <v>15</v>
      </c>
      <c r="C13" s="63">
        <v>76988</v>
      </c>
      <c r="D13" s="64">
        <v>42385</v>
      </c>
      <c r="E13" s="59">
        <v>105900</v>
      </c>
      <c r="F13" s="59">
        <v>66278</v>
      </c>
      <c r="G13" s="64">
        <v>334528</v>
      </c>
      <c r="H13" s="65">
        <v>53900</v>
      </c>
    </row>
    <row r="14" spans="1:10" x14ac:dyDescent="0.55000000000000004">
      <c r="A14" s="31" t="s">
        <v>19</v>
      </c>
      <c r="B14" s="2" t="s">
        <v>15</v>
      </c>
      <c r="C14" s="60">
        <v>110000</v>
      </c>
      <c r="D14" s="61">
        <v>60000</v>
      </c>
      <c r="E14" s="66">
        <v>90000</v>
      </c>
      <c r="F14" s="58">
        <v>130000</v>
      </c>
      <c r="G14" s="61">
        <v>120000</v>
      </c>
      <c r="H14" s="62">
        <v>140000</v>
      </c>
    </row>
    <row r="15" spans="1:10" x14ac:dyDescent="0.55000000000000004">
      <c r="A15" s="41" t="s">
        <v>20</v>
      </c>
      <c r="B15" s="42" t="s">
        <v>15</v>
      </c>
      <c r="C15" s="63">
        <v>311051</v>
      </c>
      <c r="D15" s="64">
        <v>275988</v>
      </c>
      <c r="E15" s="59">
        <v>233184</v>
      </c>
      <c r="F15" s="59">
        <v>418803</v>
      </c>
      <c r="G15" s="64">
        <v>140526</v>
      </c>
      <c r="H15" s="65">
        <v>174148</v>
      </c>
    </row>
    <row r="16" spans="1:10" x14ac:dyDescent="0.55000000000000004">
      <c r="A16" s="67" t="s">
        <v>21</v>
      </c>
      <c r="B16" s="2" t="s">
        <v>15</v>
      </c>
      <c r="C16" s="60">
        <v>357027</v>
      </c>
      <c r="D16" s="61">
        <v>367781</v>
      </c>
      <c r="E16" s="66">
        <v>370793</v>
      </c>
      <c r="F16" s="58">
        <v>736098</v>
      </c>
      <c r="G16" s="61">
        <v>817619</v>
      </c>
      <c r="H16" s="62">
        <v>617663</v>
      </c>
    </row>
    <row r="17" spans="1:8" x14ac:dyDescent="0.55000000000000004">
      <c r="A17" s="41" t="s">
        <v>22</v>
      </c>
      <c r="B17" s="42" t="s">
        <v>15</v>
      </c>
      <c r="C17" s="63"/>
      <c r="D17" s="64"/>
      <c r="E17" s="59"/>
      <c r="F17" s="59"/>
      <c r="G17" s="64"/>
      <c r="H17" s="65"/>
    </row>
    <row r="18" spans="1:8" x14ac:dyDescent="0.55000000000000004">
      <c r="A18" s="52" t="s">
        <v>23</v>
      </c>
      <c r="B18" s="42" t="s">
        <v>15</v>
      </c>
      <c r="C18" s="63">
        <v>26258</v>
      </c>
      <c r="D18" s="64">
        <v>29054</v>
      </c>
      <c r="E18" s="59">
        <v>25736</v>
      </c>
      <c r="F18" s="59">
        <v>30787</v>
      </c>
      <c r="G18" s="64">
        <v>35876</v>
      </c>
      <c r="H18" s="65">
        <v>40947</v>
      </c>
    </row>
    <row r="19" spans="1:8" x14ac:dyDescent="0.55000000000000004">
      <c r="A19" s="41" t="s">
        <v>24</v>
      </c>
      <c r="B19" s="42" t="s">
        <v>15</v>
      </c>
      <c r="C19" s="63">
        <v>194948</v>
      </c>
      <c r="D19" s="64">
        <v>195665</v>
      </c>
      <c r="E19" s="59">
        <v>177197</v>
      </c>
      <c r="F19" s="59">
        <v>162746</v>
      </c>
      <c r="G19" s="64">
        <v>225269</v>
      </c>
      <c r="H19" s="65">
        <v>265443</v>
      </c>
    </row>
    <row r="20" spans="1:8" x14ac:dyDescent="0.55000000000000004">
      <c r="A20" s="53" t="s">
        <v>25</v>
      </c>
      <c r="B20" s="44" t="s">
        <v>26</v>
      </c>
      <c r="C20" s="80">
        <v>18.2</v>
      </c>
      <c r="D20" s="81">
        <v>20.100000000000001</v>
      </c>
      <c r="E20" s="82">
        <v>22.6</v>
      </c>
      <c r="F20" s="82">
        <v>41.8</v>
      </c>
      <c r="G20" s="81">
        <v>30.1</v>
      </c>
      <c r="H20" s="83">
        <v>26.9</v>
      </c>
    </row>
    <row r="21" spans="1:8" s="3" customFormat="1" x14ac:dyDescent="0.55000000000000004">
      <c r="A21" s="4" t="s">
        <v>27</v>
      </c>
      <c r="B21" s="5" t="s">
        <v>15</v>
      </c>
      <c r="C21" s="76">
        <v>223740</v>
      </c>
      <c r="D21" s="77">
        <v>250009</v>
      </c>
      <c r="E21" s="78">
        <v>302166</v>
      </c>
      <c r="F21" s="78">
        <v>374691</v>
      </c>
      <c r="G21" s="77">
        <v>245071</v>
      </c>
      <c r="H21" s="79">
        <v>158896</v>
      </c>
    </row>
    <row r="22" spans="1:8" s="3" customFormat="1" x14ac:dyDescent="0.55000000000000004">
      <c r="A22" s="4" t="s">
        <v>28</v>
      </c>
      <c r="B22" s="5" t="s">
        <v>15</v>
      </c>
      <c r="C22" s="13">
        <v>-127458</v>
      </c>
      <c r="D22" s="14">
        <v>-165773</v>
      </c>
      <c r="E22" s="15">
        <v>-156187</v>
      </c>
      <c r="F22" s="15">
        <v>-159666</v>
      </c>
      <c r="G22" s="14">
        <v>-180789</v>
      </c>
      <c r="H22" s="16">
        <v>-229793</v>
      </c>
    </row>
    <row r="23" spans="1:8" s="3" customFormat="1" x14ac:dyDescent="0.55000000000000004">
      <c r="A23" s="21" t="s">
        <v>29</v>
      </c>
      <c r="B23" s="5" t="s">
        <v>15</v>
      </c>
      <c r="C23" s="13">
        <v>251857</v>
      </c>
      <c r="D23" s="14">
        <v>275310</v>
      </c>
      <c r="E23" s="15">
        <v>256180</v>
      </c>
      <c r="F23" s="15">
        <v>238543</v>
      </c>
      <c r="G23" s="14">
        <v>328056</v>
      </c>
      <c r="H23" s="16">
        <v>373384</v>
      </c>
    </row>
    <row r="24" spans="1:8" s="3" customFormat="1" ht="25" x14ac:dyDescent="0.55000000000000004">
      <c r="A24" s="22" t="s">
        <v>30</v>
      </c>
      <c r="B24" s="5" t="s">
        <v>15</v>
      </c>
      <c r="C24" s="13">
        <v>-2547</v>
      </c>
      <c r="D24" s="14">
        <v>-2118</v>
      </c>
      <c r="E24" s="15">
        <v>-166</v>
      </c>
      <c r="F24" s="15">
        <v>-7</v>
      </c>
      <c r="G24" s="14">
        <v>-1401</v>
      </c>
      <c r="H24" s="16">
        <v>-1697</v>
      </c>
    </row>
    <row r="25" spans="1:8" s="3" customFormat="1" ht="25" x14ac:dyDescent="0.55000000000000004">
      <c r="A25" s="22" t="s">
        <v>31</v>
      </c>
      <c r="B25" s="5" t="s">
        <v>15</v>
      </c>
      <c r="C25" s="13">
        <v>495</v>
      </c>
      <c r="D25" s="14">
        <v>802</v>
      </c>
      <c r="E25" s="15">
        <v>453</v>
      </c>
      <c r="F25" s="15">
        <v>1207</v>
      </c>
      <c r="G25" s="14">
        <v>581</v>
      </c>
      <c r="H25" s="16">
        <v>1036</v>
      </c>
    </row>
    <row r="26" spans="1:8" s="3" customFormat="1" ht="25" x14ac:dyDescent="0.55000000000000004">
      <c r="A26" s="22" t="s">
        <v>32</v>
      </c>
      <c r="B26" s="5" t="s">
        <v>15</v>
      </c>
      <c r="C26" s="13">
        <v>-223</v>
      </c>
      <c r="D26" s="14">
        <v>-40</v>
      </c>
      <c r="E26" s="15">
        <v>-10809</v>
      </c>
      <c r="F26" s="15">
        <v>-313</v>
      </c>
      <c r="G26" s="14">
        <v>-5749</v>
      </c>
      <c r="H26" s="16">
        <v>-16085</v>
      </c>
    </row>
    <row r="27" spans="1:8" s="3" customFormat="1" ht="25" x14ac:dyDescent="0.55000000000000004">
      <c r="A27" s="22" t="s">
        <v>33</v>
      </c>
      <c r="B27" s="5" t="s">
        <v>15</v>
      </c>
      <c r="C27" s="13">
        <v>0</v>
      </c>
      <c r="D27" s="14">
        <v>315</v>
      </c>
      <c r="E27" s="15">
        <v>579</v>
      </c>
      <c r="F27" s="15">
        <v>472</v>
      </c>
      <c r="G27" s="14">
        <v>307</v>
      </c>
      <c r="H27" s="16">
        <v>343</v>
      </c>
    </row>
    <row r="28" spans="1:8" s="3" customFormat="1" ht="25" x14ac:dyDescent="0.55000000000000004">
      <c r="A28" s="22" t="s">
        <v>34</v>
      </c>
      <c r="B28" s="5" t="s">
        <v>15</v>
      </c>
      <c r="C28" s="13">
        <v>11835</v>
      </c>
      <c r="D28" s="14">
        <v>12831</v>
      </c>
      <c r="E28" s="15">
        <v>13568</v>
      </c>
      <c r="F28" s="15">
        <v>10759</v>
      </c>
      <c r="G28" s="14">
        <v>12998</v>
      </c>
      <c r="H28" s="16">
        <v>18257</v>
      </c>
    </row>
    <row r="29" spans="1:8" s="3" customFormat="1" x14ac:dyDescent="0.55000000000000004">
      <c r="A29" s="22" t="s">
        <v>35</v>
      </c>
      <c r="B29" s="5" t="s">
        <v>15</v>
      </c>
      <c r="C29" s="13">
        <v>-10688</v>
      </c>
      <c r="D29" s="14">
        <v>-11817</v>
      </c>
      <c r="E29" s="15">
        <v>-11822</v>
      </c>
      <c r="F29" s="15">
        <v>-9537</v>
      </c>
      <c r="G29" s="14">
        <v>-8837</v>
      </c>
      <c r="H29" s="16">
        <v>-20483</v>
      </c>
    </row>
    <row r="30" spans="1:8" s="3" customFormat="1" x14ac:dyDescent="0.55000000000000004">
      <c r="A30" s="21" t="s">
        <v>36</v>
      </c>
      <c r="B30" s="5" t="s">
        <v>15</v>
      </c>
      <c r="C30" s="13">
        <v>66653</v>
      </c>
      <c r="D30" s="14">
        <v>72323</v>
      </c>
      <c r="E30" s="15">
        <v>97802</v>
      </c>
      <c r="F30" s="15">
        <v>103543</v>
      </c>
      <c r="G30" s="15">
        <v>115378</v>
      </c>
      <c r="H30" s="16">
        <v>142728</v>
      </c>
    </row>
    <row r="31" spans="1:8" s="3" customFormat="1" x14ac:dyDescent="0.55000000000000004">
      <c r="A31" s="4" t="s">
        <v>37</v>
      </c>
      <c r="B31" s="5" t="s">
        <v>15</v>
      </c>
      <c r="C31" s="13"/>
      <c r="D31" s="14"/>
      <c r="E31" s="15">
        <v>23554</v>
      </c>
      <c r="F31" s="15">
        <v>225</v>
      </c>
      <c r="G31" s="14">
        <v>3667</v>
      </c>
      <c r="H31" s="16">
        <v>8582</v>
      </c>
    </row>
    <row r="32" spans="1:8" s="3" customFormat="1" x14ac:dyDescent="0.55000000000000004">
      <c r="A32" s="22" t="s">
        <v>38</v>
      </c>
      <c r="B32" s="5" t="s">
        <v>15</v>
      </c>
      <c r="C32" s="13">
        <v>28180</v>
      </c>
      <c r="D32" s="14">
        <v>26992</v>
      </c>
      <c r="E32" s="15">
        <v>30683</v>
      </c>
      <c r="F32" s="15">
        <v>30050</v>
      </c>
      <c r="G32" s="14">
        <v>32684</v>
      </c>
      <c r="H32" s="16">
        <v>39496</v>
      </c>
    </row>
    <row r="33" spans="1:10" s="3" customFormat="1" ht="25" x14ac:dyDescent="0.55000000000000004">
      <c r="A33" s="22" t="s">
        <v>39</v>
      </c>
      <c r="B33" s="5" t="s">
        <v>15</v>
      </c>
      <c r="C33" s="13">
        <v>-83239</v>
      </c>
      <c r="D33" s="14">
        <v>-71415</v>
      </c>
      <c r="E33" s="15">
        <v>-87360</v>
      </c>
      <c r="F33" s="15">
        <v>-67588</v>
      </c>
      <c r="G33" s="14">
        <v>-96736</v>
      </c>
      <c r="H33" s="16">
        <v>-127708</v>
      </c>
    </row>
    <row r="34" spans="1:10" s="3" customFormat="1" ht="25" x14ac:dyDescent="0.55000000000000004">
      <c r="A34" s="22" t="s">
        <v>40</v>
      </c>
      <c r="B34" s="5" t="s">
        <v>15</v>
      </c>
      <c r="C34" s="13">
        <v>173</v>
      </c>
      <c r="D34" s="14">
        <v>792</v>
      </c>
      <c r="E34" s="15">
        <v>1541</v>
      </c>
      <c r="F34" s="15">
        <v>1536</v>
      </c>
      <c r="G34" s="14">
        <v>2003</v>
      </c>
      <c r="H34" s="16">
        <v>391</v>
      </c>
    </row>
    <row r="35" spans="1:10" s="3" customFormat="1" ht="25" x14ac:dyDescent="0.55000000000000004">
      <c r="A35" s="22" t="s">
        <v>41</v>
      </c>
      <c r="B35" s="5" t="s">
        <v>15</v>
      </c>
      <c r="C35" s="13">
        <v>-23387</v>
      </c>
      <c r="D35" s="14">
        <v>-37638</v>
      </c>
      <c r="E35" s="15">
        <v>-950</v>
      </c>
      <c r="F35" s="15">
        <v>-1025</v>
      </c>
      <c r="G35" s="14">
        <v>-76684</v>
      </c>
      <c r="H35" s="16">
        <v>-61814</v>
      </c>
    </row>
    <row r="36" spans="1:10" s="3" customFormat="1" ht="25" x14ac:dyDescent="0.55000000000000004">
      <c r="A36" s="22" t="s">
        <v>42</v>
      </c>
      <c r="B36" s="5" t="s">
        <v>15</v>
      </c>
      <c r="C36" s="13">
        <v>-26537</v>
      </c>
      <c r="D36" s="14">
        <v>-38790</v>
      </c>
      <c r="E36" s="15">
        <v>-14315</v>
      </c>
      <c r="F36" s="15">
        <v>-7747</v>
      </c>
      <c r="G36" s="14">
        <v>-151026</v>
      </c>
      <c r="H36" s="16">
        <v>-267554</v>
      </c>
    </row>
    <row r="37" spans="1:10" s="3" customFormat="1" ht="25" x14ac:dyDescent="0.55000000000000004">
      <c r="A37" s="22" t="s">
        <v>43</v>
      </c>
      <c r="B37" s="5" t="s">
        <v>15</v>
      </c>
      <c r="C37" s="13">
        <v>4399</v>
      </c>
      <c r="D37" s="14">
        <v>8619</v>
      </c>
      <c r="E37" s="15">
        <v>-6364</v>
      </c>
      <c r="F37" s="15">
        <v>25036</v>
      </c>
      <c r="G37" s="14">
        <v>45539</v>
      </c>
      <c r="H37" s="16">
        <v>24178</v>
      </c>
    </row>
    <row r="38" spans="1:10" s="3" customFormat="1" ht="25" x14ac:dyDescent="0.55000000000000004">
      <c r="A38" s="22" t="s">
        <v>44</v>
      </c>
      <c r="B38" s="5" t="s">
        <v>15</v>
      </c>
      <c r="C38" s="13"/>
      <c r="D38" s="14"/>
      <c r="E38" s="15">
        <v>-3772</v>
      </c>
      <c r="F38" s="15">
        <v>19617</v>
      </c>
      <c r="G38" s="14">
        <v>10097</v>
      </c>
      <c r="H38" s="16">
        <v>1434</v>
      </c>
    </row>
    <row r="39" spans="1:10" s="3" customFormat="1" ht="25" x14ac:dyDescent="0.55000000000000004">
      <c r="A39" s="22" t="s">
        <v>45</v>
      </c>
      <c r="B39" s="5" t="s">
        <v>15</v>
      </c>
      <c r="C39" s="13"/>
      <c r="D39" s="14"/>
      <c r="E39" s="15">
        <v>12160</v>
      </c>
      <c r="F39" s="15">
        <v>6448</v>
      </c>
      <c r="G39" s="14">
        <v>34086</v>
      </c>
      <c r="H39" s="16">
        <v>25279</v>
      </c>
    </row>
    <row r="40" spans="1:10" s="3" customFormat="1" ht="25" x14ac:dyDescent="0.55000000000000004">
      <c r="A40" s="22" t="s">
        <v>46</v>
      </c>
      <c r="B40" s="5" t="s">
        <v>15</v>
      </c>
      <c r="C40" s="13">
        <v>-1964</v>
      </c>
      <c r="D40" s="14">
        <v>-137</v>
      </c>
      <c r="E40" s="15">
        <v>2606</v>
      </c>
      <c r="F40" s="15">
        <v>468</v>
      </c>
      <c r="G40" s="14">
        <v>822</v>
      </c>
      <c r="H40" s="16">
        <v>858</v>
      </c>
    </row>
    <row r="41" spans="1:10" s="3" customFormat="1" ht="25" x14ac:dyDescent="0.55000000000000004">
      <c r="A41" s="22" t="s">
        <v>47</v>
      </c>
      <c r="B41" s="5" t="s">
        <v>15</v>
      </c>
      <c r="C41" s="25">
        <v>-1906</v>
      </c>
      <c r="D41" s="14">
        <v>291</v>
      </c>
      <c r="E41" s="15">
        <v>1695</v>
      </c>
      <c r="F41" s="15">
        <v>-7064</v>
      </c>
      <c r="G41" s="14">
        <v>-6316</v>
      </c>
      <c r="H41" s="16">
        <v>3265</v>
      </c>
    </row>
    <row r="42" spans="1:10" s="3" customFormat="1" x14ac:dyDescent="0.55000000000000004">
      <c r="A42" s="22" t="s">
        <v>48</v>
      </c>
      <c r="B42" s="5" t="s">
        <v>15</v>
      </c>
      <c r="C42" s="13">
        <v>11266</v>
      </c>
      <c r="D42" s="14">
        <v>14085</v>
      </c>
      <c r="E42" s="15">
        <v>-991</v>
      </c>
      <c r="F42" s="15">
        <v>31969</v>
      </c>
      <c r="G42" s="14">
        <v>9662</v>
      </c>
      <c r="H42" s="16">
        <v>11693</v>
      </c>
    </row>
    <row r="43" spans="1:10" s="3" customFormat="1" ht="37.5" x14ac:dyDescent="0.55000000000000004">
      <c r="A43" s="22" t="s">
        <v>49</v>
      </c>
      <c r="B43" s="5" t="s">
        <v>15</v>
      </c>
      <c r="C43" s="13">
        <v>-85679</v>
      </c>
      <c r="D43" s="14">
        <v>-85487</v>
      </c>
      <c r="E43" s="15">
        <v>-98094</v>
      </c>
      <c r="F43" s="15">
        <v>-104971</v>
      </c>
      <c r="G43" s="14">
        <v>-114106</v>
      </c>
      <c r="H43" s="16">
        <v>-175076</v>
      </c>
    </row>
    <row r="44" spans="1:10" s="3" customFormat="1" ht="38" thickBot="1" x14ac:dyDescent="0.6">
      <c r="A44" s="24" t="s">
        <v>50</v>
      </c>
      <c r="B44" s="6" t="s">
        <v>15</v>
      </c>
      <c r="C44" s="17">
        <v>2393</v>
      </c>
      <c r="D44" s="18">
        <v>1821</v>
      </c>
      <c r="E44" s="19">
        <v>3962</v>
      </c>
      <c r="F44" s="19">
        <v>4723</v>
      </c>
      <c r="G44" s="18">
        <v>5345</v>
      </c>
      <c r="H44" s="20">
        <v>6857</v>
      </c>
    </row>
    <row r="45" spans="1:10" x14ac:dyDescent="0.55000000000000004">
      <c r="C45" s="1" t="s">
        <v>51</v>
      </c>
    </row>
    <row r="46" spans="1:10" x14ac:dyDescent="0.55000000000000004"/>
    <row r="47" spans="1:10" x14ac:dyDescent="0.55000000000000004">
      <c r="A47" s="45" t="s">
        <v>52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55000000000000004">
      <c r="C48" s="37"/>
      <c r="D48" s="37"/>
      <c r="E48" s="37"/>
      <c r="F48" s="37"/>
      <c r="G48" s="37"/>
      <c r="H48" s="37"/>
    </row>
    <row r="49" spans="1:8" x14ac:dyDescent="0.55000000000000004">
      <c r="A49" s="37"/>
      <c r="B49" s="37"/>
      <c r="C49" s="46" t="str">
        <f t="shared" ref="C49:H49" si="0">C9</f>
        <v>FY17</v>
      </c>
      <c r="D49" s="46" t="str">
        <f t="shared" si="0"/>
        <v>FY18</v>
      </c>
      <c r="E49" s="46" t="str">
        <f t="shared" si="0"/>
        <v>FY19</v>
      </c>
      <c r="F49" s="46" t="str">
        <f t="shared" si="0"/>
        <v>FY20</v>
      </c>
      <c r="G49" s="46" t="str">
        <f t="shared" si="0"/>
        <v>FY21</v>
      </c>
      <c r="H49" s="46" t="str">
        <f t="shared" si="0"/>
        <v>FY22</v>
      </c>
    </row>
    <row r="50" spans="1:8" x14ac:dyDescent="0.55000000000000004">
      <c r="A50" s="68" t="s">
        <v>53</v>
      </c>
      <c r="B50" s="47" t="s">
        <v>54</v>
      </c>
      <c r="C50" s="54">
        <f t="shared" ref="C50:H50" si="1">SUM(C16:C17)/100</f>
        <v>3570.27</v>
      </c>
      <c r="D50" s="54">
        <f t="shared" si="1"/>
        <v>3677.81</v>
      </c>
      <c r="E50" s="54">
        <f t="shared" si="1"/>
        <v>3707.93</v>
      </c>
      <c r="F50" s="54">
        <f t="shared" si="1"/>
        <v>7360.98</v>
      </c>
      <c r="G50" s="54">
        <f t="shared" si="1"/>
        <v>8176.19</v>
      </c>
      <c r="H50" s="54">
        <f t="shared" si="1"/>
        <v>6176.63</v>
      </c>
    </row>
    <row r="51" spans="1:8" x14ac:dyDescent="0.55000000000000004">
      <c r="A51" s="70" t="s">
        <v>55</v>
      </c>
      <c r="B51" s="47" t="s">
        <v>54</v>
      </c>
      <c r="C51" s="55">
        <f t="shared" ref="C51:H51" si="2">SUM(C10:C15)/100</f>
        <v>5435.69</v>
      </c>
      <c r="D51" s="55">
        <f t="shared" si="2"/>
        <v>5744.39</v>
      </c>
      <c r="E51" s="55">
        <f t="shared" si="2"/>
        <v>4780.21</v>
      </c>
      <c r="F51" s="55">
        <f t="shared" si="2"/>
        <v>6658.35</v>
      </c>
      <c r="G51" s="55">
        <f t="shared" si="2"/>
        <v>7224.3</v>
      </c>
      <c r="H51" s="55">
        <f t="shared" si="2"/>
        <v>7605.89</v>
      </c>
    </row>
    <row r="52" spans="1:8" x14ac:dyDescent="0.55000000000000004">
      <c r="A52" s="70" t="s">
        <v>56</v>
      </c>
      <c r="B52" s="47" t="s">
        <v>54</v>
      </c>
      <c r="C52" s="55">
        <f>C51-C50</f>
        <v>1865.4199999999996</v>
      </c>
      <c r="D52" s="55">
        <f t="shared" ref="D52:H52" si="3">D51-D50</f>
        <v>2066.5800000000004</v>
      </c>
      <c r="E52" s="55">
        <f t="shared" si="3"/>
        <v>1072.2800000000002</v>
      </c>
      <c r="F52" s="55">
        <f t="shared" si="3"/>
        <v>-702.6299999999992</v>
      </c>
      <c r="G52" s="55">
        <f t="shared" si="3"/>
        <v>-951.88999999999942</v>
      </c>
      <c r="H52" s="55">
        <f t="shared" si="3"/>
        <v>1429.2600000000002</v>
      </c>
    </row>
    <row r="53" spans="1:8" x14ac:dyDescent="0.55000000000000004">
      <c r="A53" s="69" t="s">
        <v>57</v>
      </c>
      <c r="B53" s="47" t="s">
        <v>54</v>
      </c>
      <c r="C53" s="55">
        <f t="shared" ref="C53:H53" si="4">C18/100</f>
        <v>262.58</v>
      </c>
      <c r="D53" s="55">
        <f t="shared" si="4"/>
        <v>290.54000000000002</v>
      </c>
      <c r="E53" s="55">
        <f t="shared" si="4"/>
        <v>257.36</v>
      </c>
      <c r="F53" s="55">
        <f t="shared" si="4"/>
        <v>307.87</v>
      </c>
      <c r="G53" s="55">
        <f t="shared" si="4"/>
        <v>358.76</v>
      </c>
      <c r="H53" s="55">
        <f t="shared" si="4"/>
        <v>409.47</v>
      </c>
    </row>
    <row r="54" spans="1:8" x14ac:dyDescent="0.55000000000000004">
      <c r="A54" s="70" t="s">
        <v>58</v>
      </c>
      <c r="B54" s="47" t="s">
        <v>54</v>
      </c>
      <c r="C54" s="55">
        <f t="shared" ref="C54:H54" si="5">C19*C20/100</f>
        <v>35480.536</v>
      </c>
      <c r="D54" s="55">
        <f t="shared" si="5"/>
        <v>39328.665000000008</v>
      </c>
      <c r="E54" s="55">
        <f t="shared" si="5"/>
        <v>40046.522000000004</v>
      </c>
      <c r="F54" s="55">
        <f t="shared" si="5"/>
        <v>68027.827999999994</v>
      </c>
      <c r="G54" s="55">
        <f t="shared" si="5"/>
        <v>67805.968999999997</v>
      </c>
      <c r="H54" s="55">
        <f t="shared" si="5"/>
        <v>71404.166999999987</v>
      </c>
    </row>
    <row r="55" spans="1:8" x14ac:dyDescent="0.55000000000000004">
      <c r="A55" s="71" t="s">
        <v>59</v>
      </c>
      <c r="B55" s="47" t="s">
        <v>54</v>
      </c>
      <c r="C55" s="55">
        <f>SUM(C52,C54)</f>
        <v>37345.955999999998</v>
      </c>
      <c r="D55" s="55">
        <f t="shared" ref="D55:H55" si="6">SUM(D52,D54)</f>
        <v>41395.24500000001</v>
      </c>
      <c r="E55" s="55">
        <f t="shared" si="6"/>
        <v>41118.802000000003</v>
      </c>
      <c r="F55" s="55">
        <f t="shared" si="6"/>
        <v>67325.197999999989</v>
      </c>
      <c r="G55" s="55">
        <f t="shared" si="6"/>
        <v>66854.078999999998</v>
      </c>
      <c r="H55" s="55">
        <f t="shared" si="6"/>
        <v>72833.426999999981</v>
      </c>
    </row>
    <row r="56" spans="1:8" x14ac:dyDescent="0.55000000000000004">
      <c r="A56" s="72" t="s">
        <v>60</v>
      </c>
      <c r="B56" s="57" t="s">
        <v>54</v>
      </c>
      <c r="C56" s="73">
        <f>C54-C53</f>
        <v>35217.955999999998</v>
      </c>
      <c r="D56" s="73">
        <f t="shared" ref="D56:H56" si="7">D54-D53</f>
        <v>39038.125000000007</v>
      </c>
      <c r="E56" s="73">
        <f t="shared" si="7"/>
        <v>39789.162000000004</v>
      </c>
      <c r="F56" s="73">
        <f t="shared" si="7"/>
        <v>67719.957999999999</v>
      </c>
      <c r="G56" s="73">
        <f t="shared" si="7"/>
        <v>67447.209000000003</v>
      </c>
      <c r="H56" s="73">
        <f t="shared" si="7"/>
        <v>70994.696999999986</v>
      </c>
    </row>
    <row r="57" spans="1:8" s="3" customFormat="1" x14ac:dyDescent="0.55000000000000004">
      <c r="A57" s="7" t="s">
        <v>61</v>
      </c>
      <c r="B57" s="7" t="s">
        <v>54</v>
      </c>
      <c r="C57" s="10">
        <f>C21/100</f>
        <v>2237.4</v>
      </c>
      <c r="D57" s="10">
        <f t="shared" ref="D57:H57" si="8">D21/100</f>
        <v>2500.09</v>
      </c>
      <c r="E57" s="10">
        <f t="shared" si="8"/>
        <v>3021.66</v>
      </c>
      <c r="F57" s="10">
        <f t="shared" si="8"/>
        <v>3746.91</v>
      </c>
      <c r="G57" s="10">
        <f t="shared" si="8"/>
        <v>2450.71</v>
      </c>
      <c r="H57" s="10">
        <f t="shared" si="8"/>
        <v>1588.96</v>
      </c>
    </row>
    <row r="58" spans="1:8" s="3" customFormat="1" x14ac:dyDescent="0.55000000000000004">
      <c r="A58" s="8" t="s">
        <v>62</v>
      </c>
      <c r="B58" s="8" t="s">
        <v>54</v>
      </c>
      <c r="C58" s="11">
        <f>C22/100</f>
        <v>-1274.58</v>
      </c>
      <c r="D58" s="11">
        <f t="shared" ref="D58:H58" si="9">D22/100</f>
        <v>-1657.73</v>
      </c>
      <c r="E58" s="11">
        <f t="shared" si="9"/>
        <v>-1561.87</v>
      </c>
      <c r="F58" s="11">
        <f t="shared" si="9"/>
        <v>-1596.66</v>
      </c>
      <c r="G58" s="11">
        <f t="shared" si="9"/>
        <v>-1807.89</v>
      </c>
      <c r="H58" s="11">
        <f t="shared" si="9"/>
        <v>-2297.9299999999998</v>
      </c>
    </row>
    <row r="59" spans="1:8" s="3" customFormat="1" x14ac:dyDescent="0.55000000000000004">
      <c r="A59" s="9" t="s">
        <v>63</v>
      </c>
      <c r="B59" s="9" t="s">
        <v>54</v>
      </c>
      <c r="C59" s="23">
        <f>SUM(C57:C58)</f>
        <v>962.82000000000016</v>
      </c>
      <c r="D59" s="23">
        <f t="shared" ref="D59:H59" si="10">SUM(D57:D58)</f>
        <v>842.36000000000013</v>
      </c>
      <c r="E59" s="23">
        <f t="shared" si="10"/>
        <v>1459.79</v>
      </c>
      <c r="F59" s="23">
        <f t="shared" si="10"/>
        <v>2150.25</v>
      </c>
      <c r="G59" s="23">
        <f t="shared" si="10"/>
        <v>642.81999999999994</v>
      </c>
      <c r="H59" s="23">
        <f t="shared" si="10"/>
        <v>-708.9699999999998</v>
      </c>
    </row>
    <row r="60" spans="1:8" s="3" customFormat="1" x14ac:dyDescent="0.55000000000000004">
      <c r="A60" s="8" t="s">
        <v>64</v>
      </c>
      <c r="B60" s="8" t="s">
        <v>54</v>
      </c>
      <c r="C60" s="11">
        <f>(SUM(C23:C27)-SUM(C28:C29))/100</f>
        <v>2484.35</v>
      </c>
      <c r="D60" s="11">
        <f t="shared" ref="D60:H60" si="11">(SUM(D23:D27)-SUM(D28:D29))/100</f>
        <v>2732.55</v>
      </c>
      <c r="E60" s="11">
        <f t="shared" si="11"/>
        <v>2444.91</v>
      </c>
      <c r="F60" s="11">
        <f t="shared" si="11"/>
        <v>2386.8000000000002</v>
      </c>
      <c r="G60" s="11">
        <f t="shared" si="11"/>
        <v>3176.33</v>
      </c>
      <c r="H60" s="11">
        <f t="shared" si="11"/>
        <v>3592.07</v>
      </c>
    </row>
    <row r="61" spans="1:8" s="3" customFormat="1" x14ac:dyDescent="0.55000000000000004">
      <c r="A61" s="26" t="s">
        <v>65</v>
      </c>
      <c r="B61" s="26" t="s">
        <v>54</v>
      </c>
      <c r="C61" s="27">
        <f>SUM(C30:C32)/100</f>
        <v>948.33</v>
      </c>
      <c r="D61" s="27">
        <f t="shared" ref="D61:H61" si="12">SUM(D30:D32)/100</f>
        <v>993.15</v>
      </c>
      <c r="E61" s="27">
        <f t="shared" si="12"/>
        <v>1520.39</v>
      </c>
      <c r="F61" s="27">
        <f t="shared" si="12"/>
        <v>1338.18</v>
      </c>
      <c r="G61" s="27">
        <f t="shared" si="12"/>
        <v>1517.29</v>
      </c>
      <c r="H61" s="27">
        <f t="shared" si="12"/>
        <v>1908.06</v>
      </c>
    </row>
    <row r="62" spans="1:8" s="3" customFormat="1" x14ac:dyDescent="0.55000000000000004">
      <c r="A62" s="8" t="s">
        <v>66</v>
      </c>
      <c r="B62" s="8" t="s">
        <v>54</v>
      </c>
      <c r="C62" s="11">
        <f>C33/100</f>
        <v>-832.39</v>
      </c>
      <c r="D62" s="11">
        <f t="shared" ref="D62:H62" si="13">D33/100</f>
        <v>-714.15</v>
      </c>
      <c r="E62" s="11">
        <f t="shared" si="13"/>
        <v>-873.6</v>
      </c>
      <c r="F62" s="11">
        <f t="shared" si="13"/>
        <v>-675.88</v>
      </c>
      <c r="G62" s="11">
        <f t="shared" si="13"/>
        <v>-967.36</v>
      </c>
      <c r="H62" s="11">
        <f t="shared" si="13"/>
        <v>-1277.08</v>
      </c>
    </row>
    <row r="63" spans="1:8" s="3" customFormat="1" x14ac:dyDescent="0.55000000000000004">
      <c r="A63" s="28" t="s">
        <v>67</v>
      </c>
      <c r="B63" s="8" t="s">
        <v>54</v>
      </c>
      <c r="C63" s="11">
        <f>SUM(C34:C42)/100</f>
        <v>-379.56</v>
      </c>
      <c r="D63" s="11">
        <f t="shared" ref="D63:H63" si="14">SUM(D34:D42)/100</f>
        <v>-527.78</v>
      </c>
      <c r="E63" s="11">
        <f t="shared" si="14"/>
        <v>-83.9</v>
      </c>
      <c r="F63" s="11">
        <f t="shared" si="14"/>
        <v>692.38</v>
      </c>
      <c r="G63" s="11">
        <f t="shared" si="14"/>
        <v>-1318.17</v>
      </c>
      <c r="H63" s="11">
        <f t="shared" si="14"/>
        <v>-2622.7</v>
      </c>
    </row>
    <row r="64" spans="1:8" s="3" customFormat="1" x14ac:dyDescent="0.55000000000000004">
      <c r="A64" s="7" t="s">
        <v>68</v>
      </c>
      <c r="B64" s="7" t="s">
        <v>54</v>
      </c>
      <c r="C64" s="10">
        <f>SUM(C43:C44)/100</f>
        <v>-832.86</v>
      </c>
      <c r="D64" s="10">
        <f t="shared" ref="D64:H64" si="15">SUM(D43:D44)/100</f>
        <v>-836.66</v>
      </c>
      <c r="E64" s="10">
        <f t="shared" si="15"/>
        <v>-941.32</v>
      </c>
      <c r="F64" s="10">
        <f t="shared" si="15"/>
        <v>-1002.48</v>
      </c>
      <c r="G64" s="10">
        <f t="shared" si="15"/>
        <v>-1087.6099999999999</v>
      </c>
      <c r="H64" s="10">
        <f t="shared" si="15"/>
        <v>-1682.19</v>
      </c>
    </row>
    <row r="65" spans="1:10" s="3" customFormat="1" x14ac:dyDescent="0.55000000000000004">
      <c r="A65" s="9" t="s">
        <v>69</v>
      </c>
      <c r="B65" s="9" t="s">
        <v>54</v>
      </c>
      <c r="C65" s="23">
        <f>SUM(C60:C64)</f>
        <v>1387.87</v>
      </c>
      <c r="D65" s="23">
        <f t="shared" ref="D65:H65" si="16">SUM(D60:D64)</f>
        <v>1647.1100000000006</v>
      </c>
      <c r="E65" s="23">
        <f t="shared" si="16"/>
        <v>2066.48</v>
      </c>
      <c r="F65" s="23">
        <f t="shared" si="16"/>
        <v>2739.0000000000005</v>
      </c>
      <c r="G65" s="23">
        <f t="shared" si="16"/>
        <v>1320.4799999999998</v>
      </c>
      <c r="H65" s="23">
        <f t="shared" si="16"/>
        <v>-81.839999999999691</v>
      </c>
    </row>
    <row r="66" spans="1:10" x14ac:dyDescent="0.55000000000000004">
      <c r="A66" s="70" t="s">
        <v>70</v>
      </c>
      <c r="B66" s="47" t="s">
        <v>26</v>
      </c>
      <c r="C66" s="30">
        <f>C55/C59</f>
        <v>38.788097463700375</v>
      </c>
      <c r="D66" s="30">
        <f t="shared" ref="D66:H66" si="17">D55/D59</f>
        <v>49.141987986134197</v>
      </c>
      <c r="E66" s="30">
        <f t="shared" si="17"/>
        <v>28.167614519896702</v>
      </c>
      <c r="F66" s="30">
        <f t="shared" si="17"/>
        <v>31.310404836646896</v>
      </c>
      <c r="G66" s="30">
        <f t="shared" si="17"/>
        <v>104.0012429607044</v>
      </c>
      <c r="H66" s="30">
        <f t="shared" si="17"/>
        <v>-102.73132431555638</v>
      </c>
    </row>
    <row r="67" spans="1:10" x14ac:dyDescent="0.55000000000000004">
      <c r="A67" s="74" t="s">
        <v>71</v>
      </c>
      <c r="B67" s="48" t="s">
        <v>26</v>
      </c>
      <c r="C67" s="51">
        <f>C55/C65</f>
        <v>26.908828636687876</v>
      </c>
      <c r="D67" s="51">
        <f t="shared" ref="D67:G67" si="18">D55/D65</f>
        <v>25.132046432842976</v>
      </c>
      <c r="E67" s="51">
        <f t="shared" si="18"/>
        <v>19.897991754093919</v>
      </c>
      <c r="F67" s="51">
        <f t="shared" si="18"/>
        <v>24.580211025921862</v>
      </c>
      <c r="G67" s="51">
        <f t="shared" si="18"/>
        <v>50.628619138495097</v>
      </c>
      <c r="H67" s="75"/>
    </row>
    <row r="68" spans="1:10" s="3" customFormat="1" x14ac:dyDescent="0.55000000000000004">
      <c r="A68" s="3" t="s">
        <v>72</v>
      </c>
      <c r="C68" s="12"/>
      <c r="D68" s="12"/>
      <c r="E68" s="12"/>
      <c r="F68" s="12"/>
      <c r="G68" s="12"/>
      <c r="H68" s="12"/>
    </row>
    <row r="69" spans="1:10" s="3" customFormat="1" x14ac:dyDescent="0.55000000000000004">
      <c r="A69" s="3" t="s">
        <v>73</v>
      </c>
      <c r="C69" s="12"/>
      <c r="D69" s="12"/>
      <c r="E69" s="12"/>
      <c r="F69" s="12"/>
      <c r="G69" s="12"/>
      <c r="H69" s="12"/>
    </row>
    <row r="70" spans="1:10" x14ac:dyDescent="0.55000000000000004">
      <c r="A70" s="49"/>
      <c r="B70" s="50"/>
      <c r="C70" s="50"/>
      <c r="D70" s="50"/>
      <c r="E70" s="50"/>
      <c r="F70" s="50"/>
      <c r="G70" s="50"/>
      <c r="H70" s="50"/>
    </row>
    <row r="71" spans="1:10" x14ac:dyDescent="0.55000000000000004">
      <c r="A71" s="45" t="s">
        <v>74</v>
      </c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55000000000000004"/>
    <row r="73" spans="1:10" x14ac:dyDescent="0.55000000000000004"/>
    <row r="74" spans="1:10" x14ac:dyDescent="0.55000000000000004"/>
    <row r="75" spans="1:10" x14ac:dyDescent="0.55000000000000004"/>
    <row r="76" spans="1:10" x14ac:dyDescent="0.55000000000000004"/>
    <row r="77" spans="1:10" x14ac:dyDescent="0.55000000000000004"/>
    <row r="78" spans="1:10" x14ac:dyDescent="0.55000000000000004"/>
    <row r="79" spans="1:10" x14ac:dyDescent="0.55000000000000004"/>
    <row r="80" spans="1:10" x14ac:dyDescent="0.55000000000000004"/>
    <row r="81" x14ac:dyDescent="0.55000000000000004"/>
    <row r="82" x14ac:dyDescent="0.55000000000000004"/>
    <row r="83" x14ac:dyDescent="0.55000000000000004"/>
    <row r="84" x14ac:dyDescent="0.55000000000000004"/>
    <row r="85" x14ac:dyDescent="0.55000000000000004"/>
    <row r="86" x14ac:dyDescent="0.55000000000000004"/>
    <row r="87" x14ac:dyDescent="0.55000000000000004"/>
    <row r="88" x14ac:dyDescent="0.55000000000000004"/>
    <row r="89" x14ac:dyDescent="0.55000000000000004"/>
    <row r="90" x14ac:dyDescent="0.55000000000000004"/>
    <row r="91" x14ac:dyDescent="0.55000000000000004"/>
    <row r="92" ht="15" customHeight="1" x14ac:dyDescent="0.55000000000000004"/>
  </sheetData>
  <phoneticPr fontId="7"/>
  <pageMargins left="0.7" right="0.7" top="0.75" bottom="0.75" header="0.3" footer="0.3"/>
  <pageSetup paperSize="9" orientation="portrait" r:id="rId1"/>
  <ignoredErrors>
    <ignoredError sqref="D50:H50 D51:H51 C50:C51 C61:H64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14F31130-3186-434B-BA43-9D7B7361902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FCF倍率'!C34:H34</xm:f>
              <xm:sqref>I34</xm:sqref>
            </x14:sparkline>
          </x14:sparklines>
        </x14:sparklineGroup>
        <x14:sparklineGroup displayEmptyCellsAs="gap" high="1" low="1" xr2:uid="{381979C4-4C4F-4E79-9C77-8C51AE8CCD5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FCF倍率'!C44:H44</xm:f>
              <xm:sqref>I44</xm:sqref>
            </x14:sparkline>
          </x14:sparklines>
        </x14:sparklineGroup>
        <x14:sparklineGroup displayEmptyCellsAs="gap" high="1" low="1" xr2:uid="{DDD8B1E2-6E5E-485E-B212-A7550AFD1AF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FCF倍率'!C43:H43</xm:f>
              <xm:sqref>I43</xm:sqref>
            </x14:sparkline>
          </x14:sparklines>
        </x14:sparklineGroup>
        <x14:sparklineGroup displayEmptyCellsAs="gap" high="1" low="1" xr2:uid="{165F390E-40F6-4E99-B49B-BBAFF312C5B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FCF倍率'!C35:H35</xm:f>
              <xm:sqref>I35</xm:sqref>
            </x14:sparkline>
            <x14:sparkline>
              <xm:f>'EV FCF倍率'!C37:H37</xm:f>
              <xm:sqref>I37</xm:sqref>
            </x14:sparkline>
          </x14:sparklines>
        </x14:sparklineGroup>
        <x14:sparklineGroup displayEmptyCellsAs="gap" high="1" low="1" xr2:uid="{D703988F-E4C4-4D99-A2D4-9C6A887A882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FCF倍率'!C36:H36</xm:f>
              <xm:sqref>I36</xm:sqref>
            </x14:sparkline>
          </x14:sparklines>
        </x14:sparklineGroup>
        <x14:sparklineGroup displayEmptyCellsAs="gap" high="1" low="1" xr2:uid="{9978B621-A486-4DCA-9E69-7A956C8C948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FCF倍率'!C38:H38</xm:f>
              <xm:sqref>I38</xm:sqref>
            </x14:sparkline>
          </x14:sparklines>
        </x14:sparklineGroup>
        <x14:sparklineGroup displayEmptyCellsAs="gap" high="1" low="1" xr2:uid="{76407CED-9739-48D1-8273-6AE85DFB798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FCF倍率'!C31:H31</xm:f>
              <xm:sqref>I31</xm:sqref>
            </x14:sparkline>
            <x14:sparkline>
              <xm:f>'EV FCF倍率'!C32:H32</xm:f>
              <xm:sqref>I32</xm:sqref>
            </x14:sparkline>
          </x14:sparklines>
        </x14:sparklineGroup>
        <x14:sparklineGroup displayEmptyCellsAs="gap" high="1" low="1" xr2:uid="{87C81338-FAB3-47E6-BF36-2A32C87C693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FCF倍率'!C28:H28</xm:f>
              <xm:sqref>I28</xm:sqref>
            </x14:sparkline>
          </x14:sparklines>
        </x14:sparklineGroup>
        <x14:sparklineGroup displayEmptyCellsAs="gap" high="1" low="1" xr2:uid="{F61B6917-812E-43F3-8DFB-4CC79693820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FCF倍率'!C30:H30</xm:f>
              <xm:sqref>I30</xm:sqref>
            </x14:sparkline>
            <x14:sparkline>
              <xm:f>'EV FCF倍率'!C29:H29</xm:f>
              <xm:sqref>I29</xm:sqref>
            </x14:sparkline>
            <x14:sparkline>
              <xm:f>'EV FCF倍率'!C42:H42</xm:f>
              <xm:sqref>I42</xm:sqref>
            </x14:sparkline>
          </x14:sparklines>
        </x14:sparklineGroup>
        <x14:sparklineGroup displayEmptyCellsAs="gap" high="1" low="1" xr2:uid="{E0D695AA-8543-4464-8C1D-1284A9C4384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FCF倍率'!C33:H33</xm:f>
              <xm:sqref>I33</xm:sqref>
            </x14:sparkline>
          </x14:sparklines>
        </x14:sparklineGroup>
        <x14:sparklineGroup displayEmptyCellsAs="gap" high="1" low="1" xr2:uid="{A199F739-726D-4244-8CE3-49D2F5BA14E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FCF倍率'!C40:H40</xm:f>
              <xm:sqref>I40</xm:sqref>
            </x14:sparkline>
          </x14:sparklines>
        </x14:sparklineGroup>
        <x14:sparklineGroup displayEmptyCellsAs="gap" high="1" low="1" xr2:uid="{871102C8-0AC5-48AD-B3A1-F8168FFB34B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FCF倍率'!C22:H22</xm:f>
              <xm:sqref>I22</xm:sqref>
            </x14:sparkline>
            <x14:sparkline>
              <xm:f>'EV FCF倍率'!C23:H23</xm:f>
              <xm:sqref>I23</xm:sqref>
            </x14:sparkline>
            <x14:sparkline>
              <xm:f>'EV FCF倍率'!C24:H24</xm:f>
              <xm:sqref>I24</xm:sqref>
            </x14:sparkline>
            <x14:sparkline>
              <xm:f>'EV FCF倍率'!C39:H39</xm:f>
              <xm:sqref>I39</xm:sqref>
            </x14:sparkline>
            <x14:sparkline>
              <xm:f>'EV FCF倍率'!C41:H41</xm:f>
              <xm:sqref>I41</xm:sqref>
            </x14:sparkline>
          </x14:sparklines>
        </x14:sparklineGroup>
        <x14:sparklineGroup displayEmptyCellsAs="gap" high="1" low="1" xr2:uid="{5C803C0D-F938-4371-8819-7C4AFCAECCB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FCF倍率'!C19:H19</xm:f>
              <xm:sqref>I19</xm:sqref>
            </x14:sparkline>
          </x14:sparklines>
        </x14:sparklineGroup>
        <x14:sparklineGroup displayEmptyCellsAs="gap" high="1" low="1" xr2:uid="{64086D13-88D6-4A9F-9F91-4D4405D7A79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FCF倍率'!C27:H27</xm:f>
              <xm:sqref>I27</xm:sqref>
            </x14:sparkline>
          </x14:sparklines>
        </x14:sparklineGroup>
        <x14:sparklineGroup displayEmptyCellsAs="gap" high="1" low="1" xr2:uid="{C1875D84-E0FA-43DF-B611-B123F7BA04F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FCF倍率'!C16:H16</xm:f>
              <xm:sqref>I16</xm:sqref>
            </x14:sparkline>
          </x14:sparklines>
        </x14:sparklineGroup>
        <x14:sparklineGroup displayEmptyCellsAs="gap" high="1" low="1" xr2:uid="{867A9C11-7DE4-4716-9F57-AF1104ACC06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FCF倍率'!C14:H14</xm:f>
              <xm:sqref>I14</xm:sqref>
            </x14:sparkline>
          </x14:sparklines>
        </x14:sparklineGroup>
        <x14:sparklineGroup displayEmptyCellsAs="gap" high="1" low="1" xr2:uid="{2BBA62E8-929A-4E68-9436-3327B5C4A60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FCF倍率'!C15:H15</xm:f>
              <xm:sqref>I15</xm:sqref>
            </x14:sparkline>
          </x14:sparklines>
        </x14:sparklineGroup>
        <x14:sparklineGroup displayEmptyCellsAs="gap" high="1" low="1" xr2:uid="{0405135B-CFE0-40E3-AE75-8AE473B01E9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FCF倍率'!C11:H11</xm:f>
              <xm:sqref>I11</xm:sqref>
            </x14:sparkline>
          </x14:sparklines>
        </x14:sparklineGroup>
        <x14:sparklineGroup displayEmptyCellsAs="gap" high="1" low="1" xr2:uid="{0FB78160-1B63-45E4-A110-F40A931C557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FCF倍率'!C10:H10</xm:f>
              <xm:sqref>I10</xm:sqref>
            </x14:sparkline>
          </x14:sparklines>
        </x14:sparklineGroup>
        <x14:sparklineGroup displayEmptyCellsAs="gap" high="1" low="1" xr2:uid="{2A630047-7797-4F1A-B06E-BFAEC7A66DD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FCF倍率'!C12:H12</xm:f>
              <xm:sqref>I12</xm:sqref>
            </x14:sparkline>
          </x14:sparklines>
        </x14:sparklineGroup>
        <x14:sparklineGroup displayEmptyCellsAs="gap" high="1" low="1" xr2:uid="{EA0BEB40-1BFE-4C96-8033-F20DC2F09B9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FCF倍率'!C13:H13</xm:f>
              <xm:sqref>I13</xm:sqref>
            </x14:sparkline>
          </x14:sparklines>
        </x14:sparklineGroup>
        <x14:sparklineGroup displayEmptyCellsAs="gap" high="1" low="1" xr2:uid="{BF04E410-CE8B-4BCE-8B8D-3B31F4B8622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FCF倍率'!C20:H20</xm:f>
              <xm:sqref>I20</xm:sqref>
            </x14:sparkline>
          </x14:sparklines>
        </x14:sparklineGroup>
        <x14:sparklineGroup displayEmptyCellsAs="gap" high="1" low="1" xr2:uid="{78425D40-DBDF-4DCF-8749-CD7B39385D7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FCF倍率'!C18:H18</xm:f>
              <xm:sqref>I18</xm:sqref>
            </x14:sparkline>
          </x14:sparklines>
        </x14:sparklineGroup>
        <x14:sparklineGroup displayEmptyCellsAs="gap" high="1" low="1" xr2:uid="{A90CBFFC-0F52-4CCD-9766-A948B6F1DF2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FCF倍率'!C17:H17</xm:f>
              <xm:sqref>I17</xm:sqref>
            </x14:sparkline>
          </x14:sparklines>
        </x14:sparklineGroup>
        <x14:sparklineGroup displayEmptyCellsAs="gap" high="1" low="1" xr2:uid="{C9EE02CE-54AF-454A-B672-782768D0E33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FCF倍率'!C21:H21</xm:f>
              <xm:sqref>I21</xm:sqref>
            </x14:sparkline>
          </x14:sparklines>
        </x14:sparklineGroup>
        <x14:sparklineGroup displayEmptyCellsAs="gap" high="1" low="1" xr2:uid="{45421D68-C7A5-46C2-8593-4A39B9ED88A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FCF倍率'!C25:H25</xm:f>
              <xm:sqref>I25</xm:sqref>
            </x14:sparkline>
            <x14:sparkline>
              <xm:f>'EV FCF倍率'!C26:H26</xm:f>
              <xm:sqref>I26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 FCF倍率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2024-02-29T08:15:36Z</dcterms:created>
  <dcterms:modified xsi:type="dcterms:W3CDTF">2024-02-29T08:15:41Z</dcterms:modified>
  <cp:category/>
  <cp:contentStatus/>
</cp:coreProperties>
</file>