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166925"/>
  <xr:revisionPtr revIDLastSave="1" documentId="8_{4F9208BB-F093-45E4-9FC6-919BF52058F3}" xr6:coauthVersionLast="47" xr6:coauthVersionMax="47" xr10:uidLastSave="{BAEC0BCE-332B-47F0-9552-F8249AE07ADD}"/>
  <bookViews>
    <workbookView xWindow="-110" yWindow="-110" windowWidth="24220" windowHeight="15500" tabRatio="223" xr2:uid="{68E2C076-72C9-4123-A12C-10F250F0AE54}"/>
  </bookViews>
  <sheets>
    <sheet name="単純総合原価計算-LIFO" sheetId="6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2" i="63" l="1"/>
  <c r="G111" i="63"/>
  <c r="D112" i="63"/>
  <c r="D111" i="63"/>
  <c r="I106" i="63"/>
  <c r="F106" i="63"/>
  <c r="C106" i="63"/>
  <c r="H105" i="63"/>
  <c r="E105" i="63"/>
  <c r="B105" i="63"/>
  <c r="I103" i="63"/>
  <c r="F103" i="63"/>
  <c r="C103" i="63"/>
  <c r="H103" i="63"/>
  <c r="E103" i="63"/>
  <c r="B103" i="63"/>
  <c r="J87" i="63"/>
  <c r="I92" i="63"/>
  <c r="H92" i="63"/>
  <c r="G92" i="63"/>
  <c r="J96" i="63"/>
  <c r="I96" i="63"/>
  <c r="H96" i="63"/>
  <c r="G96" i="63"/>
  <c r="I95" i="63"/>
  <c r="H95" i="63"/>
  <c r="J95" i="63" s="1"/>
  <c r="G95" i="63"/>
  <c r="C96" i="63"/>
  <c r="F96" i="63"/>
  <c r="F94" i="63"/>
  <c r="F95" i="63"/>
  <c r="E95" i="63"/>
  <c r="D95" i="63"/>
  <c r="C95" i="63"/>
  <c r="E94" i="63"/>
  <c r="D94" i="63"/>
  <c r="C94" i="63"/>
  <c r="E93" i="63"/>
  <c r="D93" i="63"/>
  <c r="D96" i="63" s="1"/>
  <c r="C93" i="63"/>
  <c r="J94" i="63"/>
  <c r="J91" i="63"/>
  <c r="I94" i="63"/>
  <c r="I91" i="63"/>
  <c r="H94" i="63"/>
  <c r="H91" i="63"/>
  <c r="G94" i="63"/>
  <c r="G91" i="63"/>
  <c r="I93" i="63"/>
  <c r="I90" i="63"/>
  <c r="H93" i="63"/>
  <c r="H90" i="63"/>
  <c r="G93" i="63"/>
  <c r="G90" i="63"/>
  <c r="E91" i="63"/>
  <c r="D91" i="63"/>
  <c r="C91" i="63"/>
  <c r="E90" i="63"/>
  <c r="E92" i="63" s="1"/>
  <c r="D90" i="63"/>
  <c r="D92" i="63" s="1"/>
  <c r="C90" i="63"/>
  <c r="C92" i="63" s="1"/>
  <c r="D77" i="63"/>
  <c r="D71" i="63"/>
  <c r="D65" i="63"/>
  <c r="B82" i="63"/>
  <c r="B77" i="63"/>
  <c r="B71" i="63"/>
  <c r="B65" i="63"/>
  <c r="B41" i="63"/>
  <c r="D53" i="63"/>
  <c r="D47" i="63"/>
  <c r="D41" i="63"/>
  <c r="I33" i="63"/>
  <c r="F33" i="63"/>
  <c r="C33" i="63"/>
  <c r="E96" i="63" l="1"/>
  <c r="F93" i="63"/>
  <c r="B66" i="63"/>
  <c r="B72" i="63"/>
  <c r="F92" i="63"/>
  <c r="H27" i="63"/>
  <c r="D79" i="63" s="1"/>
  <c r="B78" i="63" s="1"/>
  <c r="E27" i="63"/>
  <c r="D73" i="63" s="1"/>
  <c r="B27" i="63"/>
  <c r="D67" i="63" s="1"/>
  <c r="C27" i="63"/>
  <c r="C34" i="63" s="1"/>
  <c r="B33" i="63" s="1"/>
  <c r="D43" i="63" s="1"/>
  <c r="F27" i="63"/>
  <c r="F34" i="63" s="1"/>
  <c r="I27" i="63"/>
  <c r="I34" i="63" s="1"/>
  <c r="H33" i="63" s="1"/>
  <c r="D55" i="63" s="1"/>
  <c r="E33" i="63" l="1"/>
  <c r="D49" i="63" s="1"/>
  <c r="B83" i="63"/>
  <c r="J90" i="63"/>
  <c r="B34" i="63"/>
  <c r="F29" i="63"/>
  <c r="E34" i="63"/>
  <c r="C29" i="63"/>
  <c r="B29" i="63" s="1"/>
  <c r="B31" i="63" s="1"/>
  <c r="H34" i="63"/>
  <c r="I29" i="63"/>
  <c r="H29" i="63" s="1"/>
  <c r="I31" i="63"/>
  <c r="H31" i="63"/>
  <c r="F31" i="63"/>
  <c r="E29" i="63"/>
  <c r="E31" i="63" s="1"/>
  <c r="A4" i="63"/>
  <c r="A100" i="63"/>
  <c r="F87" i="63"/>
  <c r="C31" i="63" l="1"/>
  <c r="F91" i="63"/>
  <c r="B107" i="63"/>
  <c r="E107" i="63"/>
  <c r="F90" i="63"/>
  <c r="B21" i="63"/>
  <c r="C21" i="63"/>
  <c r="B58" i="63" l="1"/>
  <c r="B53" i="63"/>
  <c r="B47" i="63"/>
  <c r="F10" i="63"/>
  <c r="F9" i="63"/>
  <c r="H12" i="63"/>
  <c r="H11" i="63"/>
  <c r="H10" i="63"/>
  <c r="C10" i="63"/>
  <c r="C11" i="63"/>
  <c r="C12" i="63"/>
  <c r="C9" i="63"/>
  <c r="B63" i="63" l="1"/>
  <c r="B39" i="63"/>
  <c r="B69" i="63"/>
  <c r="B45" i="63"/>
  <c r="B75" i="63"/>
  <c r="B51" i="63"/>
  <c r="H25" i="63"/>
  <c r="H101" i="63" s="1"/>
  <c r="B25" i="63"/>
  <c r="B101" i="63" s="1"/>
  <c r="E25" i="63"/>
  <c r="E101" i="63" s="1"/>
  <c r="H107" i="63"/>
  <c r="F11" i="63"/>
  <c r="F12" i="63" s="1"/>
  <c r="B48" i="63" l="1"/>
  <c r="B42" i="63"/>
  <c r="D113" i="63"/>
  <c r="F107" i="63" l="1"/>
  <c r="F108" i="63" s="1"/>
  <c r="J92" i="63"/>
  <c r="B54" i="63"/>
  <c r="B59" i="63" l="1"/>
  <c r="I107" i="63"/>
  <c r="I108" i="63" s="1"/>
  <c r="J93" i="63"/>
  <c r="G113" i="63" l="1"/>
  <c r="G114" i="63" s="1"/>
  <c r="C107" i="63"/>
  <c r="C108" i="63" s="1"/>
</calcChain>
</file>

<file path=xl/sharedStrings.xml><?xml version="1.0" encoding="utf-8"?>
<sst xmlns="http://schemas.openxmlformats.org/spreadsheetml/2006/main" count="106" uniqueCount="61">
  <si>
    <t>原価計算</t>
    <rPh sb="0" eb="4">
      <t>ゲンカケイサン</t>
    </rPh>
    <phoneticPr fontId="8"/>
  </si>
  <si>
    <t>単純総合原価計算</t>
    <rPh sb="0" eb="8">
      <t>タンジュンソウゴウゲンカケイサン</t>
    </rPh>
    <phoneticPr fontId="7"/>
  </si>
  <si>
    <t>●数量情報</t>
    <rPh sb="1" eb="5">
      <t>スウリョウジョウホウ</t>
    </rPh>
    <phoneticPr fontId="7"/>
  </si>
  <si>
    <t>●仕掛品進捗度(%)</t>
    <rPh sb="1" eb="3">
      <t>シカカリ</t>
    </rPh>
    <rPh sb="3" eb="4">
      <t>ヒン</t>
    </rPh>
    <rPh sb="4" eb="7">
      <t>シンチョクド</t>
    </rPh>
    <phoneticPr fontId="7"/>
  </si>
  <si>
    <t>期首仕掛品</t>
    <rPh sb="0" eb="2">
      <t>キシュ</t>
    </rPh>
    <rPh sb="2" eb="5">
      <t>シカカリヒン</t>
    </rPh>
    <phoneticPr fontId="7"/>
  </si>
  <si>
    <t>投入量（借方）</t>
    <rPh sb="0" eb="3">
      <t>トウニュウリョウ</t>
    </rPh>
    <rPh sb="4" eb="6">
      <t>カリカタ</t>
    </rPh>
    <phoneticPr fontId="7"/>
  </si>
  <si>
    <t>期首</t>
    <rPh sb="0" eb="2">
      <t>キシュ</t>
    </rPh>
    <phoneticPr fontId="7"/>
  </si>
  <si>
    <t>期末</t>
    <rPh sb="0" eb="2">
      <t>キマツ</t>
    </rPh>
    <phoneticPr fontId="7"/>
  </si>
  <si>
    <t>当期受入量</t>
    <rPh sb="0" eb="2">
      <t>トウキ</t>
    </rPh>
    <rPh sb="2" eb="4">
      <t>ウケイレ</t>
    </rPh>
    <rPh sb="4" eb="5">
      <t>リョウ</t>
    </rPh>
    <phoneticPr fontId="7"/>
  </si>
  <si>
    <t>産出量（貸方）</t>
    <rPh sb="0" eb="3">
      <t>サンシュツリョウ</t>
    </rPh>
    <rPh sb="4" eb="6">
      <t>カシカタ</t>
    </rPh>
    <phoneticPr fontId="7"/>
  </si>
  <si>
    <t>当期完成量</t>
    <rPh sb="0" eb="2">
      <t>トウキ</t>
    </rPh>
    <rPh sb="2" eb="5">
      <t>カンセイリョウ</t>
    </rPh>
    <phoneticPr fontId="7"/>
  </si>
  <si>
    <t>検算➡</t>
    <rPh sb="0" eb="2">
      <t>ケンザン</t>
    </rPh>
    <phoneticPr fontId="7"/>
  </si>
  <si>
    <t>期末仕掛品</t>
    <rPh sb="0" eb="2">
      <t>キマツ</t>
    </rPh>
    <rPh sb="2" eb="5">
      <t>シカカリヒン</t>
    </rPh>
    <phoneticPr fontId="7"/>
  </si>
  <si>
    <t>計量単位</t>
    <rPh sb="0" eb="4">
      <t>ケイリョウタンイ</t>
    </rPh>
    <phoneticPr fontId="7"/>
  </si>
  <si>
    <t>kg</t>
    <phoneticPr fontId="7"/>
  </si>
  <si>
    <t>●原価情報</t>
    <rPh sb="1" eb="5">
      <t>ゲンカジョウホウ</t>
    </rPh>
    <phoneticPr fontId="7"/>
  </si>
  <si>
    <t>当期製造費用</t>
    <rPh sb="0" eb="6">
      <t>トウキセイゾウヒヨウ</t>
    </rPh>
    <phoneticPr fontId="7"/>
  </si>
  <si>
    <t>金額単位</t>
    <rPh sb="0" eb="2">
      <t>キンガク</t>
    </rPh>
    <rPh sb="2" eb="4">
      <t>タンイ</t>
    </rPh>
    <phoneticPr fontId="7"/>
  </si>
  <si>
    <t>直接材料費</t>
  </si>
  <si>
    <t>円</t>
    <rPh sb="0" eb="1">
      <t>エン</t>
    </rPh>
    <phoneticPr fontId="7"/>
  </si>
  <si>
    <t>直接労務費</t>
  </si>
  <si>
    <t>製造間接費</t>
  </si>
  <si>
    <t>合計</t>
    <rPh sb="0" eb="2">
      <t>ゴウケイ</t>
    </rPh>
    <phoneticPr fontId="7"/>
  </si>
  <si>
    <t>期末仕掛品換算量の計算</t>
    <rPh sb="0" eb="2">
      <t>キマツ</t>
    </rPh>
    <rPh sb="2" eb="4">
      <t>シカカリ</t>
    </rPh>
    <rPh sb="4" eb="5">
      <t>ヒン</t>
    </rPh>
    <rPh sb="5" eb="7">
      <t>カンザン</t>
    </rPh>
    <rPh sb="7" eb="8">
      <t>リョウ</t>
    </rPh>
    <rPh sb="9" eb="11">
      <t>ケイサン</t>
    </rPh>
    <phoneticPr fontId="7"/>
  </si>
  <si>
    <t>期首仕掛品</t>
    <phoneticPr fontId="7"/>
  </si>
  <si>
    <t>当期完成</t>
    <rPh sb="0" eb="4">
      <t>トウキカンセイ</t>
    </rPh>
    <phoneticPr fontId="7"/>
  </si>
  <si>
    <t>当期受入</t>
    <rPh sb="0" eb="2">
      <t>トウキ</t>
    </rPh>
    <rPh sb="2" eb="4">
      <t>ウケイレ</t>
    </rPh>
    <phoneticPr fontId="7"/>
  </si>
  <si>
    <t>当期製造費用</t>
    <rPh sb="0" eb="2">
      <t>トウキ</t>
    </rPh>
    <rPh sb="2" eb="4">
      <t>セイゾウ</t>
    </rPh>
    <rPh sb="4" eb="6">
      <t>ヒヨウ</t>
    </rPh>
    <phoneticPr fontId="7"/>
  </si>
  <si>
    <t>当期受入完成品換算量</t>
    <rPh sb="0" eb="2">
      <t>トウキ</t>
    </rPh>
    <rPh sb="2" eb="4">
      <t>ウケイレ</t>
    </rPh>
    <rPh sb="4" eb="7">
      <t>カンセイヒン</t>
    </rPh>
    <rPh sb="7" eb="9">
      <t>カンザン</t>
    </rPh>
    <rPh sb="9" eb="10">
      <t>リョウ</t>
    </rPh>
    <phoneticPr fontId="7"/>
  </si>
  <si>
    <t>[製造原価:合計]</t>
    <rPh sb="1" eb="3">
      <t>セイゾウ</t>
    </rPh>
    <rPh sb="3" eb="5">
      <t>ゲンカ</t>
    </rPh>
    <rPh sb="6" eb="8">
      <t>ゴウケイ</t>
    </rPh>
    <phoneticPr fontId="7"/>
  </si>
  <si>
    <t>完成品総合原価と期末仕掛品原価の計算</t>
    <rPh sb="0" eb="3">
      <t>カンセイヒン</t>
    </rPh>
    <rPh sb="3" eb="5">
      <t>ソウゴウ</t>
    </rPh>
    <rPh sb="5" eb="7">
      <t>ゲンカ</t>
    </rPh>
    <rPh sb="8" eb="10">
      <t>キマツ</t>
    </rPh>
    <rPh sb="10" eb="12">
      <t>シカカリ</t>
    </rPh>
    <rPh sb="12" eb="13">
      <t>ヒン</t>
    </rPh>
    <rPh sb="13" eb="15">
      <t>ゲンカ</t>
    </rPh>
    <rPh sb="16" eb="18">
      <t>ケイサン</t>
    </rPh>
    <phoneticPr fontId="7"/>
  </si>
  <si>
    <t>●原価</t>
    <rPh sb="1" eb="3">
      <t>ゲンカ</t>
    </rPh>
    <phoneticPr fontId="7"/>
  </si>
  <si>
    <t>●単価</t>
    <rPh sb="1" eb="3">
      <t>タンカ</t>
    </rPh>
    <phoneticPr fontId="7"/>
  </si>
  <si>
    <t>直接材料費</t>
    <rPh sb="0" eb="5">
      <t>チョクセツザイリョウヒ</t>
    </rPh>
    <phoneticPr fontId="7"/>
  </si>
  <si>
    <t>直接労務費</t>
    <rPh sb="0" eb="5">
      <t>チョクセツロウムヒ</t>
    </rPh>
    <phoneticPr fontId="7"/>
  </si>
  <si>
    <t>製造間接費</t>
    <rPh sb="0" eb="5">
      <t>セイゾウカンセツヒ</t>
    </rPh>
    <phoneticPr fontId="7"/>
  </si>
  <si>
    <t>完成品</t>
    <rPh sb="0" eb="3">
      <t>カンセイヒン</t>
    </rPh>
    <phoneticPr fontId="7"/>
  </si>
  <si>
    <t>期首仕掛品</t>
    <rPh sb="0" eb="2">
      <t>キシュ</t>
    </rPh>
    <rPh sb="2" eb="4">
      <t>シカカリ</t>
    </rPh>
    <rPh sb="4" eb="5">
      <t>ヒン</t>
    </rPh>
    <phoneticPr fontId="7"/>
  </si>
  <si>
    <t>当期投入</t>
    <rPh sb="0" eb="2">
      <t>トウキ</t>
    </rPh>
    <rPh sb="2" eb="4">
      <t>トウニュウ</t>
    </rPh>
    <phoneticPr fontId="7"/>
  </si>
  <si>
    <t>検算</t>
    <rPh sb="0" eb="2">
      <t>ケンザン</t>
    </rPh>
    <phoneticPr fontId="7"/>
  </si>
  <si>
    <t>仕掛品</t>
    <rPh sb="0" eb="3">
      <t>シカカリヒン</t>
    </rPh>
    <phoneticPr fontId="7"/>
  </si>
  <si>
    <t>期首仕掛品原価</t>
    <rPh sb="0" eb="5">
      <t>キシュシカカリヒン</t>
    </rPh>
    <rPh sb="5" eb="7">
      <t>ゲンカ</t>
    </rPh>
    <phoneticPr fontId="7"/>
  </si>
  <si>
    <t>完成品総合原価</t>
    <rPh sb="0" eb="3">
      <t>カンセイヒン</t>
    </rPh>
    <rPh sb="3" eb="7">
      <t>ソウゴウゲンカ</t>
    </rPh>
    <phoneticPr fontId="7"/>
  </si>
  <si>
    <t>期末仕掛品原価</t>
    <rPh sb="0" eb="2">
      <t>キマツ</t>
    </rPh>
    <rPh sb="2" eb="7">
      <t>シカカリヒンゲンカ</t>
    </rPh>
    <phoneticPr fontId="7"/>
  </si>
  <si>
    <t>投入額合計</t>
    <rPh sb="0" eb="5">
      <t>トウニュウガクゴウケイ</t>
    </rPh>
    <phoneticPr fontId="7"/>
  </si>
  <si>
    <t>産出額合計</t>
    <rPh sb="0" eb="5">
      <t>サンシュツガクゴウケイ</t>
    </rPh>
    <phoneticPr fontId="7"/>
  </si>
  <si>
    <t>後入先出法</t>
    <rPh sb="0" eb="2">
      <t>アトイレ</t>
    </rPh>
    <rPh sb="2" eb="4">
      <t>サキダシ</t>
    </rPh>
    <rPh sb="4" eb="5">
      <t>ホウ</t>
    </rPh>
    <phoneticPr fontId="8"/>
  </si>
  <si>
    <t>内:期末充当</t>
    <phoneticPr fontId="7"/>
  </si>
  <si>
    <t>内:超過分</t>
    <phoneticPr fontId="7"/>
  </si>
  <si>
    <t>内:期首充当</t>
    <phoneticPr fontId="7"/>
  </si>
  <si>
    <t>内:当期充当</t>
    <phoneticPr fontId="7"/>
  </si>
  <si>
    <t>当期完成</t>
    <rPh sb="0" eb="4">
      <t>トウキカンセイ</t>
    </rPh>
    <phoneticPr fontId="7"/>
  </si>
  <si>
    <t>当期受入完成品換算量/期首仕掛品換算量の単価計算</t>
    <rPh sb="0" eb="2">
      <t>トウキ</t>
    </rPh>
    <rPh sb="2" eb="4">
      <t>ウケイレ</t>
    </rPh>
    <rPh sb="4" eb="7">
      <t>カンセイヒン</t>
    </rPh>
    <rPh sb="7" eb="9">
      <t>カンザン</t>
    </rPh>
    <rPh sb="9" eb="10">
      <t>リョウ</t>
    </rPh>
    <rPh sb="11" eb="13">
      <t>キシュ</t>
    </rPh>
    <rPh sb="13" eb="15">
      <t>シカカリ</t>
    </rPh>
    <rPh sb="15" eb="16">
      <t>ヒン</t>
    </rPh>
    <rPh sb="16" eb="18">
      <t>カンザン</t>
    </rPh>
    <rPh sb="18" eb="19">
      <t>リョウ</t>
    </rPh>
    <rPh sb="20" eb="24">
      <t>タンカケイサン</t>
    </rPh>
    <phoneticPr fontId="7"/>
  </si>
  <si>
    <t>当期受入完成品換算量</t>
    <phoneticPr fontId="7"/>
  </si>
  <si>
    <t>期首仕掛品換算量</t>
    <phoneticPr fontId="7"/>
  </si>
  <si>
    <t>期首仕掛原価</t>
    <rPh sb="0" eb="6">
      <t>キシュシカカリゲンカ</t>
    </rPh>
    <phoneticPr fontId="7"/>
  </si>
  <si>
    <t>期首仕掛品換算量</t>
    <rPh sb="0" eb="2">
      <t>キシュ</t>
    </rPh>
    <rPh sb="2" eb="4">
      <t>シカカリ</t>
    </rPh>
    <rPh sb="4" eb="5">
      <t>ヒン</t>
    </rPh>
    <rPh sb="5" eb="7">
      <t>カンザン</t>
    </rPh>
    <rPh sb="7" eb="8">
      <t>リョウ</t>
    </rPh>
    <phoneticPr fontId="7"/>
  </si>
  <si>
    <t>期末仕掛品:期首仕掛充当</t>
    <rPh sb="0" eb="5">
      <t>キマツシカカリヒン</t>
    </rPh>
    <rPh sb="6" eb="8">
      <t>キシュ</t>
    </rPh>
    <rPh sb="8" eb="10">
      <t>シカカリ</t>
    </rPh>
    <rPh sb="10" eb="12">
      <t>ジュウトウ</t>
    </rPh>
    <phoneticPr fontId="7"/>
  </si>
  <si>
    <t>期末仕掛品:当期製造充当</t>
    <rPh sb="0" eb="5">
      <t>キマツシカカリヒン</t>
    </rPh>
    <rPh sb="6" eb="10">
      <t>トウキセイゾウ</t>
    </rPh>
    <rPh sb="10" eb="12">
      <t>ジュウトウ</t>
    </rPh>
    <phoneticPr fontId="7"/>
  </si>
  <si>
    <t>期末仕掛品</t>
    <rPh sb="0" eb="5">
      <t>キマツシカカリヒン</t>
    </rPh>
    <phoneticPr fontId="7"/>
  </si>
  <si>
    <t>入力</t>
    <rPh sb="0" eb="2">
      <t>ニュウリョク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</si>
</sst>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.0000;[Red]\-#,##0.0000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sz val="11"/>
      <color theme="8"/>
      <name val="Meiryo UI"/>
      <family val="3"/>
      <charset val="128"/>
    </font>
    <font>
      <sz val="11"/>
      <color theme="1"/>
      <name val="游ゴシック"/>
      <family val="2"/>
      <scheme val="minor"/>
    </font>
    <font>
      <sz val="10"/>
      <color theme="1"/>
      <name val="Meiryo UI"/>
      <family val="3"/>
      <charset val="128"/>
    </font>
    <font>
      <sz val="10"/>
      <color theme="8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name val="Meiryo UI"/>
      <family val="3"/>
      <charset val="128"/>
    </font>
    <font>
      <sz val="8"/>
      <color theme="1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33">
    <border>
      <left/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6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2" fillId="0" borderId="0"/>
    <xf numFmtId="38" fontId="1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9" fillId="2" borderId="0" xfId="6" applyFont="1" applyFill="1" applyAlignment="1"/>
    <xf numFmtId="0" fontId="9" fillId="2" borderId="0" xfId="11" applyFont="1" applyFill="1" applyAlignment="1"/>
    <xf numFmtId="0" fontId="9" fillId="2" borderId="0" xfId="11" applyFont="1" applyFill="1">
      <alignment vertical="center"/>
    </xf>
    <xf numFmtId="0" fontId="9" fillId="0" borderId="0" xfId="11" applyFont="1">
      <alignment vertical="center"/>
    </xf>
    <xf numFmtId="0" fontId="9" fillId="0" borderId="2" xfId="11" applyFont="1" applyBorder="1">
      <alignment vertical="center"/>
    </xf>
    <xf numFmtId="0" fontId="10" fillId="2" borderId="0" xfId="11" applyFont="1" applyFill="1">
      <alignment vertical="center"/>
    </xf>
    <xf numFmtId="0" fontId="15" fillId="0" borderId="0" xfId="11" applyFont="1">
      <alignment vertical="center"/>
    </xf>
    <xf numFmtId="3" fontId="9" fillId="0" borderId="0" xfId="11" applyNumberFormat="1" applyFont="1">
      <alignment vertical="center"/>
    </xf>
    <xf numFmtId="0" fontId="13" fillId="0" borderId="0" xfId="11" applyFont="1">
      <alignment vertical="center"/>
    </xf>
    <xf numFmtId="38" fontId="11" fillId="3" borderId="6" xfId="1" applyFont="1" applyFill="1" applyBorder="1">
      <alignment vertical="center"/>
    </xf>
    <xf numFmtId="38" fontId="11" fillId="3" borderId="8" xfId="1" applyFont="1" applyFill="1" applyBorder="1">
      <alignment vertical="center"/>
    </xf>
    <xf numFmtId="38" fontId="11" fillId="3" borderId="7" xfId="1" applyFont="1" applyFill="1" applyBorder="1">
      <alignment vertical="center"/>
    </xf>
    <xf numFmtId="0" fontId="11" fillId="3" borderId="5" xfId="11" applyFont="1" applyFill="1" applyBorder="1">
      <alignment vertical="center"/>
    </xf>
    <xf numFmtId="0" fontId="13" fillId="0" borderId="9" xfId="11" applyFont="1" applyBorder="1">
      <alignment vertical="center"/>
    </xf>
    <xf numFmtId="0" fontId="13" fillId="0" borderId="1" xfId="11" applyFont="1" applyBorder="1">
      <alignment vertical="center"/>
    </xf>
    <xf numFmtId="0" fontId="9" fillId="0" borderId="10" xfId="11" applyFont="1" applyBorder="1">
      <alignment vertical="center"/>
    </xf>
    <xf numFmtId="0" fontId="9" fillId="0" borderId="11" xfId="11" applyFont="1" applyBorder="1">
      <alignment vertical="center"/>
    </xf>
    <xf numFmtId="0" fontId="9" fillId="0" borderId="3" xfId="11" applyFont="1" applyBorder="1">
      <alignment vertical="center"/>
    </xf>
    <xf numFmtId="38" fontId="11" fillId="3" borderId="14" xfId="1" applyFont="1" applyFill="1" applyBorder="1">
      <alignment vertical="center"/>
    </xf>
    <xf numFmtId="38" fontId="11" fillId="3" borderId="15" xfId="1" applyFont="1" applyFill="1" applyBorder="1">
      <alignment vertical="center"/>
    </xf>
    <xf numFmtId="38" fontId="11" fillId="3" borderId="16" xfId="1" applyFont="1" applyFill="1" applyBorder="1">
      <alignment vertical="center"/>
    </xf>
    <xf numFmtId="0" fontId="9" fillId="0" borderId="0" xfId="11" applyFont="1" applyAlignment="1">
      <alignment horizontal="right" vertical="center"/>
    </xf>
    <xf numFmtId="38" fontId="9" fillId="0" borderId="17" xfId="11" applyNumberFormat="1" applyFont="1" applyBorder="1">
      <alignment vertical="center"/>
    </xf>
    <xf numFmtId="3" fontId="9" fillId="0" borderId="2" xfId="11" applyNumberFormat="1" applyFont="1" applyBorder="1">
      <alignment vertical="center"/>
    </xf>
    <xf numFmtId="38" fontId="9" fillId="0" borderId="18" xfId="11" applyNumberFormat="1" applyFont="1" applyBorder="1">
      <alignment vertical="center"/>
    </xf>
    <xf numFmtId="38" fontId="9" fillId="0" borderId="2" xfId="11" applyNumberFormat="1" applyFont="1" applyBorder="1">
      <alignment vertical="center"/>
    </xf>
    <xf numFmtId="38" fontId="9" fillId="0" borderId="0" xfId="11" applyNumberFormat="1" applyFont="1">
      <alignment vertical="center"/>
    </xf>
    <xf numFmtId="0" fontId="9" fillId="0" borderId="20" xfId="11" applyFont="1" applyBorder="1">
      <alignment vertical="center"/>
    </xf>
    <xf numFmtId="0" fontId="9" fillId="0" borderId="21" xfId="11" applyFont="1" applyBorder="1">
      <alignment vertical="center"/>
    </xf>
    <xf numFmtId="0" fontId="13" fillId="0" borderId="20" xfId="11" applyFont="1" applyBorder="1">
      <alignment vertical="center"/>
    </xf>
    <xf numFmtId="0" fontId="9" fillId="0" borderId="23" xfId="11" applyFont="1" applyBorder="1">
      <alignment vertical="center"/>
    </xf>
    <xf numFmtId="38" fontId="9" fillId="0" borderId="21" xfId="11" applyNumberFormat="1" applyFont="1" applyBorder="1">
      <alignment vertical="center"/>
    </xf>
    <xf numFmtId="38" fontId="9" fillId="0" borderId="22" xfId="11" applyNumberFormat="1" applyFont="1" applyBorder="1">
      <alignment vertical="center"/>
    </xf>
    <xf numFmtId="38" fontId="9" fillId="0" borderId="21" xfId="1" applyFont="1" applyBorder="1">
      <alignment vertical="center"/>
    </xf>
    <xf numFmtId="38" fontId="9" fillId="0" borderId="24" xfId="11" applyNumberFormat="1" applyFont="1" applyBorder="1">
      <alignment vertical="center"/>
    </xf>
    <xf numFmtId="0" fontId="9" fillId="0" borderId="0" xfId="11" applyFont="1" applyAlignment="1">
      <alignment horizontal="center" vertical="center"/>
    </xf>
    <xf numFmtId="0" fontId="9" fillId="0" borderId="2" xfId="11" applyFont="1" applyBorder="1" applyAlignment="1">
      <alignment horizontal="center" vertical="center"/>
    </xf>
    <xf numFmtId="38" fontId="9" fillId="0" borderId="19" xfId="1" applyFont="1" applyBorder="1">
      <alignment vertical="center"/>
    </xf>
    <xf numFmtId="176" fontId="9" fillId="0" borderId="19" xfId="1" applyNumberFormat="1" applyFont="1" applyBorder="1">
      <alignment vertical="center"/>
    </xf>
    <xf numFmtId="0" fontId="11" fillId="3" borderId="5" xfId="11" applyFont="1" applyFill="1" applyBorder="1" applyAlignment="1">
      <alignment horizontal="right" vertical="center"/>
    </xf>
    <xf numFmtId="0" fontId="14" fillId="3" borderId="12" xfId="11" applyFont="1" applyFill="1" applyBorder="1">
      <alignment vertical="center"/>
    </xf>
    <xf numFmtId="0" fontId="14" fillId="3" borderId="3" xfId="11" applyFont="1" applyFill="1" applyBorder="1">
      <alignment vertical="center"/>
    </xf>
    <xf numFmtId="0" fontId="14" fillId="3" borderId="13" xfId="11" applyFont="1" applyFill="1" applyBorder="1">
      <alignment vertical="center"/>
    </xf>
    <xf numFmtId="38" fontId="11" fillId="3" borderId="25" xfId="1" applyFont="1" applyFill="1" applyBorder="1">
      <alignment vertical="center"/>
    </xf>
    <xf numFmtId="38" fontId="11" fillId="3" borderId="4" xfId="1" applyFont="1" applyFill="1" applyBorder="1">
      <alignment vertical="center"/>
    </xf>
    <xf numFmtId="38" fontId="11" fillId="3" borderId="26" xfId="1" applyFont="1" applyFill="1" applyBorder="1">
      <alignment vertical="center"/>
    </xf>
    <xf numFmtId="0" fontId="16" fillId="0" borderId="27" xfId="11" applyFont="1" applyBorder="1">
      <alignment vertical="center"/>
    </xf>
    <xf numFmtId="0" fontId="16" fillId="0" borderId="1" xfId="11" applyFont="1" applyBorder="1">
      <alignment vertical="center"/>
    </xf>
    <xf numFmtId="0" fontId="16" fillId="0" borderId="9" xfId="11" applyFont="1" applyBorder="1">
      <alignment vertical="center"/>
    </xf>
    <xf numFmtId="0" fontId="17" fillId="0" borderId="18" xfId="11" applyFont="1" applyBorder="1">
      <alignment vertical="center"/>
    </xf>
    <xf numFmtId="0" fontId="17" fillId="0" borderId="2" xfId="11" applyFont="1" applyBorder="1">
      <alignment vertical="center"/>
    </xf>
    <xf numFmtId="0" fontId="13" fillId="4" borderId="0" xfId="11" applyFont="1" applyFill="1" applyAlignment="1">
      <alignment horizontal="center" vertical="center"/>
    </xf>
    <xf numFmtId="0" fontId="9" fillId="4" borderId="0" xfId="11" applyFont="1" applyFill="1" applyAlignment="1">
      <alignment horizontal="center" vertical="center"/>
    </xf>
    <xf numFmtId="0" fontId="9" fillId="0" borderId="28" xfId="11" applyFont="1" applyBorder="1">
      <alignment vertical="center"/>
    </xf>
    <xf numFmtId="38" fontId="9" fillId="0" borderId="29" xfId="11" applyNumberFormat="1" applyFont="1" applyBorder="1">
      <alignment vertical="center"/>
    </xf>
    <xf numFmtId="38" fontId="9" fillId="0" borderId="30" xfId="11" applyNumberFormat="1" applyFont="1" applyBorder="1">
      <alignment vertical="center"/>
    </xf>
    <xf numFmtId="9" fontId="9" fillId="0" borderId="0" xfId="15" applyFont="1">
      <alignment vertical="center"/>
    </xf>
    <xf numFmtId="0" fontId="13" fillId="5" borderId="20" xfId="11" applyFont="1" applyFill="1" applyBorder="1">
      <alignment vertical="center"/>
    </xf>
    <xf numFmtId="38" fontId="9" fillId="5" borderId="21" xfId="1" applyFont="1" applyFill="1" applyBorder="1">
      <alignment vertical="center"/>
    </xf>
    <xf numFmtId="38" fontId="9" fillId="0" borderId="0" xfId="1" applyFont="1">
      <alignment vertical="center"/>
    </xf>
    <xf numFmtId="0" fontId="9" fillId="0" borderId="0" xfId="11" applyFont="1" applyAlignment="1">
      <alignment horizontal="left" vertical="center"/>
    </xf>
    <xf numFmtId="9" fontId="11" fillId="3" borderId="12" xfId="15" applyFont="1" applyFill="1" applyBorder="1">
      <alignment vertical="center"/>
    </xf>
    <xf numFmtId="9" fontId="11" fillId="3" borderId="3" xfId="15" applyFont="1" applyFill="1" applyBorder="1">
      <alignment vertical="center"/>
    </xf>
    <xf numFmtId="9" fontId="11" fillId="3" borderId="13" xfId="15" applyFont="1" applyFill="1" applyBorder="1">
      <alignment vertical="center"/>
    </xf>
    <xf numFmtId="9" fontId="11" fillId="3" borderId="14" xfId="15" applyFont="1" applyFill="1" applyBorder="1">
      <alignment vertical="center"/>
    </xf>
    <xf numFmtId="9" fontId="11" fillId="3" borderId="15" xfId="15" applyFont="1" applyFill="1" applyBorder="1">
      <alignment vertical="center"/>
    </xf>
    <xf numFmtId="9" fontId="11" fillId="3" borderId="16" xfId="15" applyFont="1" applyFill="1" applyBorder="1">
      <alignment vertical="center"/>
    </xf>
    <xf numFmtId="177" fontId="9" fillId="0" borderId="0" xfId="1" applyNumberFormat="1" applyFont="1">
      <alignment vertical="center"/>
    </xf>
    <xf numFmtId="0" fontId="9" fillId="6" borderId="0" xfId="11" applyFont="1" applyFill="1">
      <alignment vertical="center"/>
    </xf>
    <xf numFmtId="0" fontId="9" fillId="6" borderId="0" xfId="11" applyFont="1" applyFill="1" applyAlignment="1">
      <alignment horizontal="right" vertical="center"/>
    </xf>
    <xf numFmtId="38" fontId="15" fillId="0" borderId="22" xfId="11" applyNumberFormat="1" applyFont="1" applyBorder="1">
      <alignment vertical="center"/>
    </xf>
    <xf numFmtId="0" fontId="9" fillId="7" borderId="20" xfId="11" applyFont="1" applyFill="1" applyBorder="1">
      <alignment vertical="center"/>
    </xf>
    <xf numFmtId="38" fontId="9" fillId="5" borderId="32" xfId="1" applyFont="1" applyFill="1" applyBorder="1">
      <alignment vertical="center"/>
    </xf>
    <xf numFmtId="38" fontId="15" fillId="5" borderId="22" xfId="1" applyFont="1" applyFill="1" applyBorder="1">
      <alignment vertical="center"/>
    </xf>
    <xf numFmtId="38" fontId="15" fillId="0" borderId="31" xfId="11" applyNumberFormat="1" applyFont="1" applyBorder="1">
      <alignment vertical="center"/>
    </xf>
    <xf numFmtId="38" fontId="9" fillId="0" borderId="32" xfId="11" applyNumberFormat="1" applyFont="1" applyBorder="1">
      <alignment vertical="center"/>
    </xf>
    <xf numFmtId="38" fontId="9" fillId="7" borderId="21" xfId="11" applyNumberFormat="1" applyFont="1" applyFill="1" applyBorder="1">
      <alignment vertical="center"/>
    </xf>
    <xf numFmtId="0" fontId="9" fillId="8" borderId="0" xfId="11" applyFont="1" applyFill="1">
      <alignment vertical="center"/>
    </xf>
    <xf numFmtId="0" fontId="15" fillId="0" borderId="0" xfId="11" applyFont="1" applyAlignment="1">
      <alignment horizontal="right" vertical="center"/>
    </xf>
    <xf numFmtId="0" fontId="10" fillId="8" borderId="0" xfId="11" applyFont="1" applyFill="1">
      <alignment vertical="center"/>
    </xf>
    <xf numFmtId="0" fontId="9" fillId="0" borderId="2" xfId="11" applyFont="1" applyBorder="1" applyAlignment="1">
      <alignment horizontal="center" vertical="center"/>
    </xf>
  </cellXfs>
  <cellStyles count="16">
    <cellStyle name="パーセント" xfId="15" builtinId="5"/>
    <cellStyle name="パーセント 2" xfId="8" xr:uid="{F8812D15-83D0-40B6-9C15-27104B2B4D36}"/>
    <cellStyle name="桁区切り" xfId="1" builtinId="6"/>
    <cellStyle name="桁区切り 2" xfId="3" xr:uid="{D1E94E73-4E06-46D4-91A6-66A927AF8370}"/>
    <cellStyle name="桁区切り 3" xfId="5" xr:uid="{E13F3FA6-95C4-477B-81C5-0CD984E0EF9C}"/>
    <cellStyle name="桁区切り 4" xfId="7" xr:uid="{EFC2A8D0-53E3-4A45-B354-033816E9F2F4}"/>
    <cellStyle name="桁区切り 5" xfId="10" xr:uid="{80B758F7-8503-4657-8841-E666F1F01557}"/>
    <cellStyle name="桁区切り 6" xfId="12" xr:uid="{0F51E197-76B2-4F09-8C1A-CDB7E1D13C33}"/>
    <cellStyle name="桁区切り 7" xfId="14" xr:uid="{7AF1659F-B7DB-40C5-968D-04FDFA340FB6}"/>
    <cellStyle name="標準" xfId="0" builtinId="0"/>
    <cellStyle name="標準 2" xfId="2" xr:uid="{9C8304D8-48D8-410C-B73D-FF8600BF0BA1}"/>
    <cellStyle name="標準 3" xfId="4" xr:uid="{EBE7A63E-8CBC-49F7-BB35-899AC6FE9F7D}"/>
    <cellStyle name="標準 4" xfId="6" xr:uid="{7B6BC943-2725-4719-A1E7-92694ADCE35F}"/>
    <cellStyle name="標準 5" xfId="9" xr:uid="{AA746AEC-1C9D-4E76-B298-A74CF83AEE8C}"/>
    <cellStyle name="標準 6" xfId="11" xr:uid="{950E58ED-A379-4253-A6DA-F6899A4A33D9}"/>
    <cellStyle name="標準 7" xfId="13" xr:uid="{97B10571-7908-40AF-944D-3CB368D96D10}"/>
  </cellStyles>
  <dxfs count="10">
    <dxf>
      <font>
        <b/>
        <i val="0"/>
        <strike val="0"/>
        <color rgb="FFFF0000"/>
      </font>
    </dxf>
    <dxf>
      <font>
        <b/>
        <i val="0"/>
        <color theme="9"/>
      </font>
    </dxf>
    <dxf>
      <font>
        <b/>
        <i val="0"/>
        <strike val="0"/>
        <color rgb="FFFF0000"/>
      </font>
    </dxf>
    <dxf>
      <font>
        <b/>
        <i val="0"/>
        <color theme="9"/>
      </font>
    </dxf>
    <dxf>
      <font>
        <b/>
        <i val="0"/>
        <strike val="0"/>
        <color rgb="FFFF0000"/>
      </font>
    </dxf>
    <dxf>
      <font>
        <b/>
        <i val="0"/>
        <color theme="9"/>
      </font>
    </dxf>
    <dxf>
      <font>
        <b/>
        <i val="0"/>
        <strike val="0"/>
        <color rgb="FFFF0000"/>
      </font>
    </dxf>
    <dxf>
      <font>
        <b/>
        <i val="0"/>
        <color theme="9"/>
      </font>
    </dxf>
    <dxf>
      <font>
        <b/>
        <i val="0"/>
        <strike val="0"/>
        <color rgb="FFFF0000"/>
      </font>
    </dxf>
    <dxf>
      <font>
        <b/>
        <i val="0"/>
        <color theme="9"/>
      </font>
    </dxf>
  </dxfs>
  <tableStyles count="0" defaultTableStyle="TableStyleMedium2" defaultPivotStyle="PivotStyleLight16"/>
  <colors>
    <mruColors>
      <color rgb="FFBFBFBF"/>
      <color rgb="FFFFCCFF"/>
      <color rgb="FFFFFF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8F046-02FB-43EB-B24E-243E5B98C6D8}">
  <dimension ref="A1:J115"/>
  <sheetViews>
    <sheetView showGridLines="0" tabSelected="1" zoomScaleNormal="100" workbookViewId="0">
      <selection activeCell="B9" sqref="B9"/>
    </sheetView>
  </sheetViews>
  <sheetFormatPr defaultColWidth="0" defaultRowHeight="15" customHeight="1" zeroHeight="1" x14ac:dyDescent="0.55000000000000004"/>
  <cols>
    <col min="1" max="9" width="9.58203125" style="4" customWidth="1"/>
    <col min="10" max="10" width="8.58203125" style="4" customWidth="1"/>
    <col min="11" max="16384" width="10" style="4" hidden="1"/>
  </cols>
  <sheetData>
    <row r="1" spans="1:10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0" x14ac:dyDescent="0.35">
      <c r="A2" s="2" t="s">
        <v>1</v>
      </c>
      <c r="B2" s="2"/>
      <c r="C2" s="2"/>
      <c r="D2" s="2"/>
      <c r="E2" s="2"/>
      <c r="F2" s="2"/>
      <c r="G2" s="2"/>
      <c r="H2" s="2"/>
      <c r="I2" s="2"/>
      <c r="J2" s="3"/>
    </row>
    <row r="3" spans="1:10" x14ac:dyDescent="0.35">
      <c r="A3" s="2" t="s">
        <v>46</v>
      </c>
      <c r="B3" s="2"/>
      <c r="C3" s="2"/>
      <c r="D3" s="2"/>
      <c r="E3" s="2"/>
      <c r="F3" s="2"/>
      <c r="G3" s="2"/>
      <c r="H3" s="2"/>
      <c r="I3" s="2"/>
      <c r="J3" s="3"/>
    </row>
    <row r="4" spans="1:10" x14ac:dyDescent="0.35">
      <c r="A4" s="2" t="str">
        <f>E18</f>
        <v>円</v>
      </c>
      <c r="B4" s="2"/>
      <c r="C4" s="2"/>
      <c r="D4" s="2"/>
      <c r="E4" s="2"/>
      <c r="F4" s="2"/>
      <c r="G4" s="2"/>
      <c r="H4" s="2"/>
      <c r="I4" s="2"/>
      <c r="J4" s="3"/>
    </row>
    <row r="5" spans="1:10" x14ac:dyDescent="0.55000000000000004"/>
    <row r="6" spans="1:10" x14ac:dyDescent="0.35">
      <c r="A6" s="6" t="s">
        <v>60</v>
      </c>
      <c r="B6" s="2"/>
      <c r="C6" s="2"/>
      <c r="D6" s="2"/>
      <c r="E6" s="2"/>
      <c r="F6" s="2"/>
      <c r="G6" s="2"/>
      <c r="H6" s="2"/>
      <c r="I6" s="2"/>
      <c r="J6" s="2"/>
    </row>
    <row r="7" spans="1:10" x14ac:dyDescent="0.55000000000000004">
      <c r="C7" s="8"/>
      <c r="E7" s="8"/>
      <c r="G7" s="8"/>
      <c r="I7" s="8"/>
    </row>
    <row r="8" spans="1:10" ht="15.5" thickBot="1" x14ac:dyDescent="0.6">
      <c r="A8" s="5" t="s">
        <v>2</v>
      </c>
      <c r="C8" s="5"/>
      <c r="E8" s="5"/>
      <c r="F8" s="5"/>
      <c r="H8" s="4" t="s">
        <v>3</v>
      </c>
      <c r="I8" s="24"/>
      <c r="J8" s="5"/>
    </row>
    <row r="9" spans="1:10" ht="15.5" thickBot="1" x14ac:dyDescent="0.6">
      <c r="A9" s="9" t="s">
        <v>4</v>
      </c>
      <c r="B9" s="10">
        <v>9000</v>
      </c>
      <c r="C9" s="4" t="str">
        <f>$B$14</f>
        <v>kg</v>
      </c>
      <c r="E9" s="50" t="s">
        <v>5</v>
      </c>
      <c r="F9" s="25">
        <f>SUM(B9:B10)</f>
        <v>50000</v>
      </c>
      <c r="I9" s="36" t="s">
        <v>6</v>
      </c>
      <c r="J9" s="36" t="s">
        <v>7</v>
      </c>
    </row>
    <row r="10" spans="1:10" x14ac:dyDescent="0.55000000000000004">
      <c r="A10" s="15" t="s">
        <v>8</v>
      </c>
      <c r="B10" s="11">
        <v>41000</v>
      </c>
      <c r="C10" s="18" t="str">
        <f>$B$14</f>
        <v>kg</v>
      </c>
      <c r="E10" s="51" t="s">
        <v>9</v>
      </c>
      <c r="F10" s="26">
        <f>SUM(B11:B12)</f>
        <v>50000</v>
      </c>
      <c r="H10" s="47" t="str">
        <f>A18</f>
        <v>直接材料費</v>
      </c>
      <c r="I10" s="62">
        <v>1</v>
      </c>
      <c r="J10" s="65">
        <v>1</v>
      </c>
    </row>
    <row r="11" spans="1:10" ht="15.5" thickBot="1" x14ac:dyDescent="0.6">
      <c r="A11" s="15" t="s">
        <v>10</v>
      </c>
      <c r="B11" s="11">
        <v>30000</v>
      </c>
      <c r="C11" s="18" t="str">
        <f>$B$14</f>
        <v>kg</v>
      </c>
      <c r="E11" s="22" t="s">
        <v>11</v>
      </c>
      <c r="F11" s="35">
        <f>F9-F10</f>
        <v>0</v>
      </c>
      <c r="H11" s="48" t="str">
        <f>A19</f>
        <v>直接労務費</v>
      </c>
      <c r="I11" s="63">
        <v>0.5</v>
      </c>
      <c r="J11" s="66">
        <v>0.25</v>
      </c>
    </row>
    <row r="12" spans="1:10" ht="16" thickTop="1" thickBot="1" x14ac:dyDescent="0.6">
      <c r="A12" s="14" t="s">
        <v>12</v>
      </c>
      <c r="B12" s="12">
        <v>20000</v>
      </c>
      <c r="C12" s="17" t="str">
        <f>$B$14</f>
        <v>kg</v>
      </c>
      <c r="F12" s="22" t="str">
        <f>IF(F11=0,"OK","一致しません!")</f>
        <v>OK</v>
      </c>
      <c r="H12" s="49" t="str">
        <f>A20</f>
        <v>製造間接費</v>
      </c>
      <c r="I12" s="64">
        <v>0.5</v>
      </c>
      <c r="J12" s="67">
        <v>0.25</v>
      </c>
    </row>
    <row r="13" spans="1:10" ht="5.15" customHeight="1" thickBot="1" x14ac:dyDescent="0.6">
      <c r="I13" s="8"/>
    </row>
    <row r="14" spans="1:10" ht="15.5" thickBot="1" x14ac:dyDescent="0.6">
      <c r="A14" s="16" t="s">
        <v>13</v>
      </c>
      <c r="B14" s="13" t="s">
        <v>14</v>
      </c>
      <c r="I14" s="8"/>
    </row>
    <row r="15" spans="1:10" x14ac:dyDescent="0.55000000000000004">
      <c r="I15" s="8"/>
    </row>
    <row r="16" spans="1:10" x14ac:dyDescent="0.55000000000000004">
      <c r="A16" s="4" t="s">
        <v>15</v>
      </c>
      <c r="B16" s="5"/>
      <c r="C16" s="5"/>
      <c r="I16" s="8"/>
    </row>
    <row r="17" spans="1:10" ht="15.5" thickBot="1" x14ac:dyDescent="0.6">
      <c r="B17" s="9" t="s">
        <v>4</v>
      </c>
      <c r="C17" s="7" t="s">
        <v>16</v>
      </c>
      <c r="E17" s="4" t="s">
        <v>17</v>
      </c>
      <c r="I17" s="8"/>
    </row>
    <row r="18" spans="1:10" ht="15.5" thickBot="1" x14ac:dyDescent="0.6">
      <c r="A18" s="41" t="s">
        <v>18</v>
      </c>
      <c r="B18" s="44">
        <v>60000</v>
      </c>
      <c r="C18" s="19">
        <v>492000</v>
      </c>
      <c r="E18" s="40" t="s">
        <v>19</v>
      </c>
      <c r="I18" s="8"/>
    </row>
    <row r="19" spans="1:10" x14ac:dyDescent="0.55000000000000004">
      <c r="A19" s="42" t="s">
        <v>20</v>
      </c>
      <c r="B19" s="45">
        <v>24000</v>
      </c>
      <c r="C19" s="20">
        <v>183000</v>
      </c>
      <c r="D19" s="57"/>
      <c r="I19" s="8"/>
    </row>
    <row r="20" spans="1:10" ht="15.5" thickBot="1" x14ac:dyDescent="0.6">
      <c r="A20" s="43" t="s">
        <v>21</v>
      </c>
      <c r="B20" s="46">
        <v>16000</v>
      </c>
      <c r="C20" s="21">
        <v>122000</v>
      </c>
      <c r="D20" s="57"/>
      <c r="I20" s="8"/>
    </row>
    <row r="21" spans="1:10" ht="15.5" thickBot="1" x14ac:dyDescent="0.6">
      <c r="A21" s="22" t="s">
        <v>22</v>
      </c>
      <c r="B21" s="23">
        <f>SUM(B18:B20)</f>
        <v>100000</v>
      </c>
      <c r="C21" s="23">
        <f>SUM(C18:C20)</f>
        <v>797000</v>
      </c>
      <c r="I21" s="8"/>
    </row>
    <row r="22" spans="1:10" ht="15.5" thickTop="1" x14ac:dyDescent="0.55000000000000004">
      <c r="I22" s="8"/>
    </row>
    <row r="23" spans="1:10" x14ac:dyDescent="0.55000000000000004">
      <c r="A23" s="6" t="s">
        <v>23</v>
      </c>
      <c r="B23" s="6"/>
      <c r="C23" s="3"/>
      <c r="D23" s="3"/>
      <c r="E23" s="3"/>
      <c r="F23" s="3"/>
      <c r="G23" s="3"/>
      <c r="H23" s="3"/>
      <c r="I23" s="3"/>
      <c r="J23" s="3"/>
    </row>
    <row r="24" spans="1:10" x14ac:dyDescent="0.55000000000000004"/>
    <row r="25" spans="1:10" x14ac:dyDescent="0.55000000000000004">
      <c r="B25" s="81" t="str">
        <f>_xlfn.CONCAT("[",H10,"]")</f>
        <v>[直接材料費]</v>
      </c>
      <c r="C25" s="81"/>
      <c r="E25" s="81" t="str">
        <f>_xlfn.CONCAT("[",H11,"]")</f>
        <v>[直接労務費]</v>
      </c>
      <c r="F25" s="81"/>
      <c r="H25" s="81" t="str">
        <f>_xlfn.CONCAT("[",H12,"]")</f>
        <v>[製造間接費]</v>
      </c>
      <c r="I25" s="81"/>
    </row>
    <row r="26" spans="1:10" x14ac:dyDescent="0.55000000000000004">
      <c r="B26" s="30" t="s">
        <v>24</v>
      </c>
      <c r="C26" s="58" t="s">
        <v>12</v>
      </c>
      <c r="E26" s="30" t="s">
        <v>24</v>
      </c>
      <c r="F26" s="58" t="s">
        <v>12</v>
      </c>
      <c r="H26" s="30" t="s">
        <v>24</v>
      </c>
      <c r="I26" s="58" t="s">
        <v>12</v>
      </c>
    </row>
    <row r="27" spans="1:10" x14ac:dyDescent="0.55000000000000004">
      <c r="B27" s="33">
        <f>B9*I10</f>
        <v>9000</v>
      </c>
      <c r="C27" s="73">
        <f>B12*J10</f>
        <v>20000</v>
      </c>
      <c r="E27" s="32">
        <f>B9*I11</f>
        <v>4500</v>
      </c>
      <c r="F27" s="73">
        <f>B12*J11</f>
        <v>5000</v>
      </c>
      <c r="H27" s="32">
        <f>B9*I12</f>
        <v>4500</v>
      </c>
      <c r="I27" s="73">
        <f>B12*J12</f>
        <v>5000</v>
      </c>
    </row>
    <row r="28" spans="1:10" x14ac:dyDescent="0.55000000000000004">
      <c r="B28" s="75" t="s">
        <v>47</v>
      </c>
      <c r="C28" s="74" t="s">
        <v>49</v>
      </c>
      <c r="E28" s="75" t="s">
        <v>47</v>
      </c>
      <c r="F28" s="74" t="s">
        <v>49</v>
      </c>
      <c r="H28" s="75" t="s">
        <v>47</v>
      </c>
      <c r="I28" s="74" t="s">
        <v>49</v>
      </c>
    </row>
    <row r="29" spans="1:10" x14ac:dyDescent="0.55000000000000004">
      <c r="B29" s="76">
        <f>C29</f>
        <v>9000</v>
      </c>
      <c r="C29" s="73">
        <f>IF(C27&lt;=B27,C27,B27)</f>
        <v>9000</v>
      </c>
      <c r="E29" s="76">
        <f>F29</f>
        <v>4500</v>
      </c>
      <c r="F29" s="73">
        <f>IF(F27&lt;=E27,F27,E27)</f>
        <v>4500</v>
      </c>
      <c r="H29" s="76">
        <f>I29</f>
        <v>4500</v>
      </c>
      <c r="I29" s="73">
        <f>IF(I27&lt;=H27,I27,H27)</f>
        <v>4500</v>
      </c>
    </row>
    <row r="30" spans="1:10" x14ac:dyDescent="0.55000000000000004">
      <c r="B30" s="71" t="s">
        <v>48</v>
      </c>
      <c r="C30" s="74" t="s">
        <v>50</v>
      </c>
      <c r="E30" s="71" t="s">
        <v>48</v>
      </c>
      <c r="F30" s="74" t="s">
        <v>50</v>
      </c>
      <c r="H30" s="71" t="s">
        <v>48</v>
      </c>
      <c r="I30" s="74" t="s">
        <v>50</v>
      </c>
    </row>
    <row r="31" spans="1:10" x14ac:dyDescent="0.55000000000000004">
      <c r="B31" s="33">
        <f>B27-B29</f>
        <v>0</v>
      </c>
      <c r="C31" s="59">
        <f>C27-C29</f>
        <v>11000</v>
      </c>
      <c r="E31" s="33">
        <f>E27-E29</f>
        <v>0</v>
      </c>
      <c r="F31" s="59">
        <f>F27-F29</f>
        <v>500</v>
      </c>
      <c r="H31" s="33">
        <f>H27-H29</f>
        <v>0</v>
      </c>
      <c r="I31" s="59">
        <f>I27-I29</f>
        <v>500</v>
      </c>
    </row>
    <row r="32" spans="1:10" x14ac:dyDescent="0.55000000000000004">
      <c r="B32" s="28" t="s">
        <v>26</v>
      </c>
      <c r="C32" s="72" t="s">
        <v>51</v>
      </c>
      <c r="E32" s="28" t="s">
        <v>26</v>
      </c>
      <c r="F32" s="72" t="s">
        <v>51</v>
      </c>
      <c r="H32" s="28" t="s">
        <v>26</v>
      </c>
      <c r="I32" s="72" t="s">
        <v>51</v>
      </c>
    </row>
    <row r="33" spans="1:10" x14ac:dyDescent="0.55000000000000004">
      <c r="B33" s="33">
        <f>C34-B27</f>
        <v>41000</v>
      </c>
      <c r="C33" s="77">
        <f>B11</f>
        <v>30000</v>
      </c>
      <c r="E33" s="33">
        <f>F34-E27</f>
        <v>30500</v>
      </c>
      <c r="F33" s="77">
        <f>B11</f>
        <v>30000</v>
      </c>
      <c r="H33" s="33">
        <f>I34-H27</f>
        <v>30500</v>
      </c>
      <c r="I33" s="77">
        <f>B11</f>
        <v>30000</v>
      </c>
    </row>
    <row r="34" spans="1:10" ht="15.5" thickBot="1" x14ac:dyDescent="0.6">
      <c r="B34" s="35">
        <f>SUM(B27,B33)</f>
        <v>50000</v>
      </c>
      <c r="C34" s="35">
        <f>SUM(C27,C33)</f>
        <v>50000</v>
      </c>
      <c r="E34" s="35">
        <f>SUM(E27,E33)</f>
        <v>35000</v>
      </c>
      <c r="F34" s="35">
        <f>SUM(F27,F33)</f>
        <v>35000</v>
      </c>
      <c r="H34" s="35">
        <f>SUM(H27,H33)</f>
        <v>35000</v>
      </c>
      <c r="I34" s="35">
        <f>SUM(I27,I33)</f>
        <v>35000</v>
      </c>
    </row>
    <row r="35" spans="1:10" ht="15.5" thickTop="1" x14ac:dyDescent="0.55000000000000004"/>
    <row r="36" spans="1:10" x14ac:dyDescent="0.55000000000000004">
      <c r="A36" s="6" t="s">
        <v>52</v>
      </c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55000000000000004">
      <c r="A37" s="80" t="s">
        <v>53</v>
      </c>
      <c r="B37" s="78"/>
      <c r="C37" s="78"/>
      <c r="D37" s="78"/>
      <c r="E37" s="78"/>
      <c r="F37" s="78"/>
      <c r="G37" s="78"/>
      <c r="H37" s="78"/>
      <c r="I37" s="78"/>
      <c r="J37" s="78"/>
    </row>
    <row r="38" spans="1:10" x14ac:dyDescent="0.55000000000000004"/>
    <row r="39" spans="1:10" x14ac:dyDescent="0.55000000000000004">
      <c r="B39" s="4" t="str">
        <f>_xlfn.CONCAT("[",H10,"]")</f>
        <v>[直接材料費]</v>
      </c>
    </row>
    <row r="40" spans="1:10" x14ac:dyDescent="0.55000000000000004">
      <c r="D40" s="4" t="s">
        <v>27</v>
      </c>
    </row>
    <row r="41" spans="1:10" x14ac:dyDescent="0.55000000000000004">
      <c r="B41" s="4" t="str">
        <f>_xlfn.CONCAT("単価:",E18,"/",B14)</f>
        <v>単価:円/kg</v>
      </c>
      <c r="D41" s="26">
        <f>C18</f>
        <v>492000</v>
      </c>
      <c r="E41" s="37"/>
    </row>
    <row r="42" spans="1:10" x14ac:dyDescent="0.55000000000000004">
      <c r="B42" s="39">
        <f>D41/D43</f>
        <v>12</v>
      </c>
      <c r="D42" s="4" t="s">
        <v>28</v>
      </c>
      <c r="E42" s="36"/>
    </row>
    <row r="43" spans="1:10" x14ac:dyDescent="0.55000000000000004">
      <c r="B43" s="68"/>
      <c r="D43" s="60">
        <f>B33</f>
        <v>41000</v>
      </c>
      <c r="E43" s="36"/>
    </row>
    <row r="44" spans="1:10" x14ac:dyDescent="0.55000000000000004">
      <c r="B44" s="68"/>
    </row>
    <row r="45" spans="1:10" x14ac:dyDescent="0.55000000000000004">
      <c r="B45" s="68" t="str">
        <f>_xlfn.CONCAT("[",H11,"]")</f>
        <v>[直接労務費]</v>
      </c>
    </row>
    <row r="46" spans="1:10" x14ac:dyDescent="0.55000000000000004">
      <c r="B46" s="68"/>
      <c r="D46" s="4" t="s">
        <v>27</v>
      </c>
    </row>
    <row r="47" spans="1:10" x14ac:dyDescent="0.55000000000000004">
      <c r="B47" s="68" t="str">
        <f>_xlfn.CONCAT("単価:",E18,"/",B14)</f>
        <v>単価:円/kg</v>
      </c>
      <c r="D47" s="26">
        <f>C19</f>
        <v>183000</v>
      </c>
      <c r="E47" s="37"/>
    </row>
    <row r="48" spans="1:10" x14ac:dyDescent="0.55000000000000004">
      <c r="B48" s="39">
        <f>D47/D49</f>
        <v>6</v>
      </c>
      <c r="D48" s="4" t="s">
        <v>28</v>
      </c>
      <c r="E48" s="36"/>
    </row>
    <row r="49" spans="1:10" x14ac:dyDescent="0.55000000000000004">
      <c r="B49" s="68"/>
      <c r="D49" s="27">
        <f>E33</f>
        <v>30500</v>
      </c>
      <c r="E49" s="36"/>
    </row>
    <row r="50" spans="1:10" x14ac:dyDescent="0.55000000000000004">
      <c r="B50" s="68"/>
    </row>
    <row r="51" spans="1:10" x14ac:dyDescent="0.55000000000000004">
      <c r="B51" s="68" t="str">
        <f>_xlfn.CONCAT("[",H12,"]")</f>
        <v>[製造間接費]</v>
      </c>
    </row>
    <row r="52" spans="1:10" x14ac:dyDescent="0.55000000000000004">
      <c r="B52" s="68"/>
      <c r="D52" s="4" t="s">
        <v>27</v>
      </c>
    </row>
    <row r="53" spans="1:10" x14ac:dyDescent="0.55000000000000004">
      <c r="B53" s="68" t="str">
        <f>_xlfn.CONCAT("単価:",E18,"/",B14)</f>
        <v>単価:円/kg</v>
      </c>
      <c r="D53" s="26">
        <f>C20</f>
        <v>122000</v>
      </c>
      <c r="E53" s="37"/>
    </row>
    <row r="54" spans="1:10" x14ac:dyDescent="0.55000000000000004">
      <c r="B54" s="39">
        <f>D53/D55</f>
        <v>4</v>
      </c>
      <c r="D54" s="4" t="s">
        <v>28</v>
      </c>
      <c r="E54" s="36"/>
    </row>
    <row r="55" spans="1:10" x14ac:dyDescent="0.55000000000000004">
      <c r="B55" s="68"/>
      <c r="D55" s="27">
        <f>H33</f>
        <v>30500</v>
      </c>
      <c r="E55" s="36"/>
    </row>
    <row r="56" spans="1:10" x14ac:dyDescent="0.55000000000000004">
      <c r="B56" s="68"/>
    </row>
    <row r="57" spans="1:10" x14ac:dyDescent="0.55000000000000004">
      <c r="B57" s="68" t="s">
        <v>29</v>
      </c>
    </row>
    <row r="58" spans="1:10" x14ac:dyDescent="0.55000000000000004">
      <c r="B58" s="68" t="str">
        <f>_xlfn.CONCAT("単価:",E18,"/",B14)</f>
        <v>単価:円/kg</v>
      </c>
    </row>
    <row r="59" spans="1:10" x14ac:dyDescent="0.55000000000000004">
      <c r="B59" s="39">
        <f>SUM(B42,B48,B54)</f>
        <v>22</v>
      </c>
    </row>
    <row r="60" spans="1:10" x14ac:dyDescent="0.55000000000000004"/>
    <row r="61" spans="1:10" x14ac:dyDescent="0.55000000000000004">
      <c r="A61" s="80" t="s">
        <v>54</v>
      </c>
      <c r="B61" s="78"/>
      <c r="C61" s="78"/>
      <c r="D61" s="78"/>
      <c r="E61" s="78"/>
      <c r="F61" s="78"/>
      <c r="G61" s="78"/>
      <c r="H61" s="78"/>
      <c r="I61" s="78"/>
      <c r="J61" s="78"/>
    </row>
    <row r="62" spans="1:10" x14ac:dyDescent="0.55000000000000004"/>
    <row r="63" spans="1:10" x14ac:dyDescent="0.55000000000000004">
      <c r="B63" s="4" t="str">
        <f>_xlfn.CONCAT("[",H10,"]")</f>
        <v>[直接材料費]</v>
      </c>
    </row>
    <row r="64" spans="1:10" x14ac:dyDescent="0.55000000000000004">
      <c r="D64" s="4" t="s">
        <v>55</v>
      </c>
    </row>
    <row r="65" spans="2:5" x14ac:dyDescent="0.55000000000000004">
      <c r="B65" s="4" t="str">
        <f>_xlfn.CONCAT("単価:",E18,"/",B14)</f>
        <v>単価:円/kg</v>
      </c>
      <c r="D65" s="26">
        <f>B18</f>
        <v>60000</v>
      </c>
      <c r="E65" s="37"/>
    </row>
    <row r="66" spans="2:5" x14ac:dyDescent="0.55000000000000004">
      <c r="B66" s="39">
        <f>D65/D67</f>
        <v>6.666666666666667</v>
      </c>
      <c r="D66" s="4" t="s">
        <v>56</v>
      </c>
      <c r="E66" s="36"/>
    </row>
    <row r="67" spans="2:5" x14ac:dyDescent="0.55000000000000004">
      <c r="B67" s="68"/>
      <c r="D67" s="60">
        <f>B27</f>
        <v>9000</v>
      </c>
      <c r="E67" s="36"/>
    </row>
    <row r="68" spans="2:5" x14ac:dyDescent="0.55000000000000004">
      <c r="B68" s="68"/>
    </row>
    <row r="69" spans="2:5" x14ac:dyDescent="0.55000000000000004">
      <c r="B69" s="68" t="str">
        <f>_xlfn.CONCAT("[",H11,"]")</f>
        <v>[直接労務費]</v>
      </c>
    </row>
    <row r="70" spans="2:5" x14ac:dyDescent="0.55000000000000004">
      <c r="B70" s="68"/>
      <c r="D70" s="4" t="s">
        <v>55</v>
      </c>
    </row>
    <row r="71" spans="2:5" x14ac:dyDescent="0.55000000000000004">
      <c r="B71" s="68" t="str">
        <f>_xlfn.CONCAT("単価:",E18,"/",B14)</f>
        <v>単価:円/kg</v>
      </c>
      <c r="D71" s="26">
        <f>B19</f>
        <v>24000</v>
      </c>
      <c r="E71" s="37"/>
    </row>
    <row r="72" spans="2:5" x14ac:dyDescent="0.55000000000000004">
      <c r="B72" s="39">
        <f>D71/D73</f>
        <v>5.333333333333333</v>
      </c>
      <c r="D72" s="4" t="s">
        <v>56</v>
      </c>
      <c r="E72" s="36"/>
    </row>
    <row r="73" spans="2:5" x14ac:dyDescent="0.55000000000000004">
      <c r="B73" s="68"/>
      <c r="D73" s="27">
        <f>E27</f>
        <v>4500</v>
      </c>
      <c r="E73" s="36"/>
    </row>
    <row r="74" spans="2:5" x14ac:dyDescent="0.55000000000000004">
      <c r="B74" s="68"/>
    </row>
    <row r="75" spans="2:5" x14ac:dyDescent="0.55000000000000004">
      <c r="B75" s="68" t="str">
        <f>_xlfn.CONCAT("[",H12,"]")</f>
        <v>[製造間接費]</v>
      </c>
    </row>
    <row r="76" spans="2:5" x14ac:dyDescent="0.55000000000000004">
      <c r="B76" s="68"/>
      <c r="D76" s="4" t="s">
        <v>55</v>
      </c>
    </row>
    <row r="77" spans="2:5" x14ac:dyDescent="0.55000000000000004">
      <c r="B77" s="68" t="str">
        <f>_xlfn.CONCAT("単価:",E18,"/",B14)</f>
        <v>単価:円/kg</v>
      </c>
      <c r="D77" s="26">
        <f>B20</f>
        <v>16000</v>
      </c>
      <c r="E77" s="37"/>
    </row>
    <row r="78" spans="2:5" x14ac:dyDescent="0.55000000000000004">
      <c r="B78" s="39">
        <f>D77/D79</f>
        <v>3.5555555555555554</v>
      </c>
      <c r="D78" s="4" t="s">
        <v>56</v>
      </c>
      <c r="E78" s="36"/>
    </row>
    <row r="79" spans="2:5" x14ac:dyDescent="0.55000000000000004">
      <c r="B79" s="68"/>
      <c r="D79" s="27">
        <f>H27</f>
        <v>4500</v>
      </c>
      <c r="E79" s="36"/>
    </row>
    <row r="80" spans="2:5" x14ac:dyDescent="0.55000000000000004">
      <c r="B80" s="68"/>
    </row>
    <row r="81" spans="1:10" x14ac:dyDescent="0.55000000000000004">
      <c r="B81" s="68" t="s">
        <v>29</v>
      </c>
    </row>
    <row r="82" spans="1:10" x14ac:dyDescent="0.55000000000000004">
      <c r="B82" s="68" t="str">
        <f>_xlfn.CONCAT("単価:",E18,"/",B14)</f>
        <v>単価:円/kg</v>
      </c>
    </row>
    <row r="83" spans="1:10" x14ac:dyDescent="0.55000000000000004">
      <c r="B83" s="39">
        <f>SUM(B66,B72,B78)</f>
        <v>15.555555555555555</v>
      </c>
    </row>
    <row r="84" spans="1:10" x14ac:dyDescent="0.55000000000000004"/>
    <row r="85" spans="1:10" ht="15" customHeight="1" x14ac:dyDescent="0.55000000000000004">
      <c r="A85" s="6" t="s">
        <v>30</v>
      </c>
      <c r="B85" s="3"/>
      <c r="C85" s="3"/>
      <c r="D85" s="3"/>
      <c r="E85" s="3"/>
      <c r="F85" s="3"/>
      <c r="G85" s="3"/>
      <c r="H85" s="3"/>
      <c r="I85" s="3"/>
      <c r="J85" s="3"/>
    </row>
    <row r="86" spans="1:10" x14ac:dyDescent="0.55000000000000004"/>
    <row r="87" spans="1:10" x14ac:dyDescent="0.55000000000000004">
      <c r="F87" s="4" t="str">
        <f>_xlfn.CONCAT("(単位:",E18,")")</f>
        <v>(単位:円)</v>
      </c>
      <c r="J87" s="22" t="str">
        <f>_xlfn.CONCAT("(単位:@",E18,"/",B14,")")</f>
        <v>(単位:@円/kg)</v>
      </c>
    </row>
    <row r="88" spans="1:10" x14ac:dyDescent="0.55000000000000004">
      <c r="C88" s="69" t="s">
        <v>31</v>
      </c>
      <c r="D88" s="69"/>
      <c r="E88" s="69"/>
      <c r="F88" s="70"/>
      <c r="G88" s="69" t="s">
        <v>32</v>
      </c>
      <c r="H88" s="69"/>
      <c r="I88" s="69"/>
      <c r="J88" s="70"/>
    </row>
    <row r="89" spans="1:10" x14ac:dyDescent="0.55000000000000004">
      <c r="C89" s="52" t="s">
        <v>33</v>
      </c>
      <c r="D89" s="52" t="s">
        <v>34</v>
      </c>
      <c r="E89" s="52" t="s">
        <v>35</v>
      </c>
      <c r="F89" s="53" t="s">
        <v>22</v>
      </c>
      <c r="G89" s="52" t="s">
        <v>33</v>
      </c>
      <c r="H89" s="52" t="s">
        <v>34</v>
      </c>
      <c r="I89" s="52" t="s">
        <v>35</v>
      </c>
      <c r="J89" s="52" t="s">
        <v>36</v>
      </c>
    </row>
    <row r="90" spans="1:10" x14ac:dyDescent="0.55000000000000004">
      <c r="B90" s="22" t="s">
        <v>37</v>
      </c>
      <c r="C90" s="38">
        <f>B18</f>
        <v>60000</v>
      </c>
      <c r="D90" s="38">
        <f>B19</f>
        <v>24000</v>
      </c>
      <c r="E90" s="38">
        <f>B20</f>
        <v>16000</v>
      </c>
      <c r="F90" s="38">
        <f>SUM(C90:E90)</f>
        <v>100000</v>
      </c>
      <c r="G90" s="39">
        <f>B66</f>
        <v>6.666666666666667</v>
      </c>
      <c r="H90" s="39">
        <f>B72</f>
        <v>5.333333333333333</v>
      </c>
      <c r="I90" s="39">
        <f>B78</f>
        <v>3.5555555555555554</v>
      </c>
      <c r="J90" s="39">
        <f>SUM(G90:I90)</f>
        <v>15.555555555555555</v>
      </c>
    </row>
    <row r="91" spans="1:10" x14ac:dyDescent="0.55000000000000004">
      <c r="B91" s="22" t="s">
        <v>16</v>
      </c>
      <c r="C91" s="38">
        <f>C18</f>
        <v>492000</v>
      </c>
      <c r="D91" s="38">
        <f>C19</f>
        <v>183000</v>
      </c>
      <c r="E91" s="38">
        <f>C20</f>
        <v>122000</v>
      </c>
      <c r="F91" s="38">
        <f>SUM(C91:E91)</f>
        <v>797000</v>
      </c>
      <c r="G91" s="39">
        <f>B42</f>
        <v>12</v>
      </c>
      <c r="H91" s="39">
        <f>B48</f>
        <v>6</v>
      </c>
      <c r="I91" s="39">
        <f>B54</f>
        <v>4</v>
      </c>
      <c r="J91" s="39">
        <f>SUM(G91:I91)</f>
        <v>22</v>
      </c>
    </row>
    <row r="92" spans="1:10" x14ac:dyDescent="0.55000000000000004">
      <c r="B92" s="22" t="s">
        <v>38</v>
      </c>
      <c r="C92" s="38">
        <f>SUM(C90:C91)</f>
        <v>552000</v>
      </c>
      <c r="D92" s="38">
        <f>SUM(D90:D91)</f>
        <v>207000</v>
      </c>
      <c r="E92" s="38">
        <f>SUM(E90:E91)</f>
        <v>138000</v>
      </c>
      <c r="F92" s="38">
        <f>SUM(C92:E92)</f>
        <v>897000</v>
      </c>
      <c r="G92" s="39">
        <f>C92/B34</f>
        <v>11.04</v>
      </c>
      <c r="H92" s="39">
        <f>D92/E34</f>
        <v>5.9142857142857146</v>
      </c>
      <c r="I92" s="39">
        <f>E92/H34</f>
        <v>3.9428571428571431</v>
      </c>
      <c r="J92" s="39">
        <f>SUM(G92:I92)</f>
        <v>20.897142857142857</v>
      </c>
    </row>
    <row r="93" spans="1:10" x14ac:dyDescent="0.55000000000000004">
      <c r="B93" s="79" t="s">
        <v>57</v>
      </c>
      <c r="C93" s="38">
        <f>B66*C29</f>
        <v>60000</v>
      </c>
      <c r="D93" s="38">
        <f>B72*F29</f>
        <v>24000</v>
      </c>
      <c r="E93" s="38">
        <f>B78*I29</f>
        <v>16000</v>
      </c>
      <c r="F93" s="38">
        <f t="shared" ref="F93" si="0">SUM(C93:E93)</f>
        <v>100000</v>
      </c>
      <c r="G93" s="39">
        <f>B66</f>
        <v>6.666666666666667</v>
      </c>
      <c r="H93" s="39">
        <f>B72</f>
        <v>5.333333333333333</v>
      </c>
      <c r="I93" s="39">
        <f>B78</f>
        <v>3.5555555555555554</v>
      </c>
      <c r="J93" s="39">
        <f>SUM(G93:I93)</f>
        <v>15.555555555555555</v>
      </c>
    </row>
    <row r="94" spans="1:10" x14ac:dyDescent="0.55000000000000004">
      <c r="B94" s="79" t="s">
        <v>58</v>
      </c>
      <c r="C94" s="38">
        <f>B42*C31</f>
        <v>132000</v>
      </c>
      <c r="D94" s="38">
        <f>B72*F31</f>
        <v>2666.6666666666665</v>
      </c>
      <c r="E94" s="38">
        <f>B78*I31</f>
        <v>1777.7777777777776</v>
      </c>
      <c r="F94" s="38">
        <f>SUM(C94:E94)</f>
        <v>136444.44444444444</v>
      </c>
      <c r="G94" s="39">
        <f>B42</f>
        <v>12</v>
      </c>
      <c r="H94" s="39">
        <f>B48</f>
        <v>6</v>
      </c>
      <c r="I94" s="39">
        <f>B54</f>
        <v>4</v>
      </c>
      <c r="J94" s="39">
        <f t="shared" ref="J94:J95" si="1">SUM(G94:I94)</f>
        <v>22</v>
      </c>
    </row>
    <row r="95" spans="1:10" x14ac:dyDescent="0.55000000000000004">
      <c r="B95" s="61" t="s">
        <v>59</v>
      </c>
      <c r="C95" s="38">
        <f>C93+C94</f>
        <v>192000</v>
      </c>
      <c r="D95" s="38">
        <f>D93+D94</f>
        <v>26666.666666666668</v>
      </c>
      <c r="E95" s="38">
        <f>E93+E94</f>
        <v>17777.777777777777</v>
      </c>
      <c r="F95" s="38">
        <f>SUM(C95:E95)</f>
        <v>236444.44444444444</v>
      </c>
      <c r="G95" s="39">
        <f>C95/C27</f>
        <v>9.6</v>
      </c>
      <c r="H95" s="39">
        <f>D95/F27</f>
        <v>5.3333333333333339</v>
      </c>
      <c r="I95" s="39">
        <f>E95/I27</f>
        <v>3.5555555555555554</v>
      </c>
      <c r="J95" s="39">
        <f t="shared" si="1"/>
        <v>18.488888888888887</v>
      </c>
    </row>
    <row r="96" spans="1:10" x14ac:dyDescent="0.55000000000000004">
      <c r="B96" s="22" t="s">
        <v>36</v>
      </c>
      <c r="C96" s="38">
        <f>C92-C95</f>
        <v>360000</v>
      </c>
      <c r="D96" s="38">
        <f t="shared" ref="D96:E96" si="2">D92-D95</f>
        <v>180333.33333333334</v>
      </c>
      <c r="E96" s="38">
        <f t="shared" si="2"/>
        <v>120222.22222222222</v>
      </c>
      <c r="F96" s="38">
        <f>SUM(C96:E96)</f>
        <v>660555.55555555562</v>
      </c>
      <c r="G96" s="39">
        <f>C96/C33</f>
        <v>12</v>
      </c>
      <c r="H96" s="39">
        <f>D96/F33</f>
        <v>6.0111111111111111</v>
      </c>
      <c r="I96" s="39">
        <f>E96/I33</f>
        <v>4.0074074074074071</v>
      </c>
      <c r="J96" s="39">
        <f>SUM(G96:I96)</f>
        <v>22.018518518518519</v>
      </c>
    </row>
    <row r="97" spans="1:10" x14ac:dyDescent="0.55000000000000004"/>
    <row r="98" spans="1:10" x14ac:dyDescent="0.55000000000000004">
      <c r="A98" s="6" t="s">
        <v>39</v>
      </c>
      <c r="B98" s="3"/>
      <c r="C98" s="3"/>
      <c r="D98" s="3"/>
      <c r="E98" s="3"/>
      <c r="F98" s="3"/>
      <c r="G98" s="3"/>
      <c r="H98" s="3"/>
      <c r="I98" s="3"/>
      <c r="J98" s="3"/>
    </row>
    <row r="99" spans="1:10" x14ac:dyDescent="0.55000000000000004"/>
    <row r="100" spans="1:10" x14ac:dyDescent="0.55000000000000004">
      <c r="A100" s="4" t="str">
        <f>_xlfn.CONCAT("(単位:",E18,")")</f>
        <v>(単位:円)</v>
      </c>
    </row>
    <row r="101" spans="1:10" x14ac:dyDescent="0.55000000000000004">
      <c r="B101" s="81" t="str">
        <f>B25</f>
        <v>[直接材料費]</v>
      </c>
      <c r="C101" s="81"/>
      <c r="E101" s="81" t="str">
        <f>E25</f>
        <v>[直接労務費]</v>
      </c>
      <c r="F101" s="81"/>
      <c r="H101" s="81" t="str">
        <f>H25</f>
        <v>[製造間接費]</v>
      </c>
      <c r="I101" s="81"/>
    </row>
    <row r="102" spans="1:10" x14ac:dyDescent="0.55000000000000004">
      <c r="B102" s="30" t="s">
        <v>24</v>
      </c>
      <c r="C102" s="28" t="s">
        <v>25</v>
      </c>
      <c r="E102" s="30" t="s">
        <v>24</v>
      </c>
      <c r="F102" s="28" t="s">
        <v>25</v>
      </c>
      <c r="H102" s="30" t="s">
        <v>24</v>
      </c>
      <c r="I102" s="28" t="s">
        <v>25</v>
      </c>
    </row>
    <row r="103" spans="1:10" x14ac:dyDescent="0.55000000000000004">
      <c r="B103" s="32">
        <f>C90</f>
        <v>60000</v>
      </c>
      <c r="C103" s="33">
        <f>C96</f>
        <v>360000</v>
      </c>
      <c r="E103" s="32">
        <f>D90</f>
        <v>24000</v>
      </c>
      <c r="F103" s="33">
        <f>D96</f>
        <v>180333.33333333334</v>
      </c>
      <c r="H103" s="32">
        <f>E90</f>
        <v>16000</v>
      </c>
      <c r="I103" s="33">
        <f>E96</f>
        <v>120222.22222222222</v>
      </c>
    </row>
    <row r="104" spans="1:10" x14ac:dyDescent="0.55000000000000004">
      <c r="B104" s="28" t="s">
        <v>26</v>
      </c>
      <c r="C104" s="29"/>
      <c r="E104" s="28" t="s">
        <v>26</v>
      </c>
      <c r="F104" s="29"/>
      <c r="H104" s="28" t="s">
        <v>26</v>
      </c>
      <c r="I104" s="29"/>
    </row>
    <row r="105" spans="1:10" x14ac:dyDescent="0.55000000000000004">
      <c r="B105" s="33">
        <f>C91</f>
        <v>492000</v>
      </c>
      <c r="C105" s="30" t="s">
        <v>12</v>
      </c>
      <c r="E105" s="33">
        <f>D91</f>
        <v>183000</v>
      </c>
      <c r="F105" s="30" t="s">
        <v>12</v>
      </c>
      <c r="H105" s="33">
        <f>E91</f>
        <v>122000</v>
      </c>
      <c r="I105" s="30" t="s">
        <v>12</v>
      </c>
    </row>
    <row r="106" spans="1:10" x14ac:dyDescent="0.55000000000000004">
      <c r="B106" s="29"/>
      <c r="C106" s="34">
        <f>C95</f>
        <v>192000</v>
      </c>
      <c r="E106" s="29"/>
      <c r="F106" s="34">
        <f>D95</f>
        <v>26666.666666666668</v>
      </c>
      <c r="H106" s="29"/>
      <c r="I106" s="34">
        <f>E95</f>
        <v>17777.777777777777</v>
      </c>
    </row>
    <row r="107" spans="1:10" ht="15.5" thickBot="1" x14ac:dyDescent="0.6">
      <c r="B107" s="35">
        <f>SUM(B103,B105)</f>
        <v>552000</v>
      </c>
      <c r="C107" s="35">
        <f>SUM(C103,C106)</f>
        <v>552000</v>
      </c>
      <c r="E107" s="35">
        <f>SUM(E103,E105)</f>
        <v>207000</v>
      </c>
      <c r="F107" s="35">
        <f>SUM(F103,F106)</f>
        <v>207000</v>
      </c>
      <c r="H107" s="35">
        <f>SUM(H103,H105)</f>
        <v>138000</v>
      </c>
      <c r="I107" s="35">
        <f>SUM(I103,I106)</f>
        <v>138000</v>
      </c>
    </row>
    <row r="108" spans="1:10" ht="15.5" thickTop="1" x14ac:dyDescent="0.55000000000000004">
      <c r="C108" s="22" t="str">
        <f>IF((B107-C107)=0,"OK","一致しません!")</f>
        <v>OK</v>
      </c>
      <c r="F108" s="22" t="str">
        <f>IF((E107-F107)=0,"OK","一致しません!")</f>
        <v>OK</v>
      </c>
      <c r="I108" s="22" t="str">
        <f>IF((H107-I107)=0,"OK","一致しません!")</f>
        <v>OK</v>
      </c>
    </row>
    <row r="109" spans="1:10" x14ac:dyDescent="0.55000000000000004"/>
    <row r="110" spans="1:10" x14ac:dyDescent="0.55000000000000004">
      <c r="B110" s="5"/>
      <c r="C110" s="5"/>
      <c r="D110" s="81" t="s">
        <v>40</v>
      </c>
      <c r="E110" s="81"/>
      <c r="F110" s="5"/>
      <c r="G110" s="5"/>
    </row>
    <row r="111" spans="1:10" x14ac:dyDescent="0.55000000000000004">
      <c r="B111" s="4" t="s">
        <v>41</v>
      </c>
      <c r="D111" s="27">
        <f>SUM(B103,E103,H103)</f>
        <v>100000</v>
      </c>
      <c r="E111" s="54" t="s">
        <v>42</v>
      </c>
      <c r="G111" s="27">
        <f>SUM(C103,F103,I103)</f>
        <v>660555.55555555562</v>
      </c>
    </row>
    <row r="112" spans="1:10" x14ac:dyDescent="0.55000000000000004">
      <c r="B112" s="4" t="s">
        <v>16</v>
      </c>
      <c r="D112" s="55">
        <f>SUM(B105,E105,H105)</f>
        <v>797000</v>
      </c>
      <c r="E112" s="31" t="s">
        <v>43</v>
      </c>
      <c r="G112" s="26">
        <f>SUM(C106,F106,I106)</f>
        <v>236444.44444444444</v>
      </c>
    </row>
    <row r="113" spans="2:7" ht="15.5" thickBot="1" x14ac:dyDescent="0.6">
      <c r="B113" s="4" t="s">
        <v>44</v>
      </c>
      <c r="D113" s="56">
        <f>SUM(D111:D112)</f>
        <v>897000</v>
      </c>
      <c r="E113" s="31" t="s">
        <v>45</v>
      </c>
      <c r="G113" s="35">
        <f>SUM(G111:G112)</f>
        <v>897000</v>
      </c>
    </row>
    <row r="114" spans="2:7" ht="15.5" thickTop="1" x14ac:dyDescent="0.55000000000000004">
      <c r="G114" s="22" t="str">
        <f>IF((D113-G113)=0,"OK","一致しません!")</f>
        <v>OK</v>
      </c>
    </row>
    <row r="115" spans="2:7" x14ac:dyDescent="0.55000000000000004"/>
  </sheetData>
  <mergeCells count="7">
    <mergeCell ref="D110:E110"/>
    <mergeCell ref="B101:C101"/>
    <mergeCell ref="E101:F101"/>
    <mergeCell ref="H101:I101"/>
    <mergeCell ref="B25:C25"/>
    <mergeCell ref="E25:F25"/>
    <mergeCell ref="H25:I25"/>
  </mergeCells>
  <phoneticPr fontId="7"/>
  <conditionalFormatting sqref="C108">
    <cfRule type="containsText" dxfId="9" priority="7" operator="containsText" text="OK">
      <formula>NOT(ISERROR(SEARCH("OK",C108)))</formula>
    </cfRule>
    <cfRule type="notContainsText" dxfId="8" priority="8" operator="notContains" text="OK">
      <formula>ISERROR(SEARCH("OK",C108))</formula>
    </cfRule>
  </conditionalFormatting>
  <conditionalFormatting sqref="F12">
    <cfRule type="containsText" dxfId="7" priority="9" operator="containsText" text="OK">
      <formula>NOT(ISERROR(SEARCH("OK",F12)))</formula>
    </cfRule>
    <cfRule type="notContainsText" dxfId="6" priority="10" operator="notContains" text="OK">
      <formula>ISERROR(SEARCH("OK",F12))</formula>
    </cfRule>
  </conditionalFormatting>
  <conditionalFormatting sqref="F108">
    <cfRule type="containsText" dxfId="5" priority="5" operator="containsText" text="OK">
      <formula>NOT(ISERROR(SEARCH("OK",F108)))</formula>
    </cfRule>
    <cfRule type="notContainsText" dxfId="4" priority="6" operator="notContains" text="OK">
      <formula>ISERROR(SEARCH("OK",F108))</formula>
    </cfRule>
  </conditionalFormatting>
  <conditionalFormatting sqref="G114">
    <cfRule type="containsText" dxfId="3" priority="1" operator="containsText" text="OK">
      <formula>NOT(ISERROR(SEARCH("OK",G114)))</formula>
    </cfRule>
    <cfRule type="notContainsText" dxfId="2" priority="2" operator="notContains" text="OK">
      <formula>ISERROR(SEARCH("OK",G114))</formula>
    </cfRule>
  </conditionalFormatting>
  <conditionalFormatting sqref="I108">
    <cfRule type="containsText" dxfId="1" priority="3" operator="containsText" text="OK">
      <formula>NOT(ISERROR(SEARCH("OK",I108)))</formula>
    </cfRule>
    <cfRule type="notContainsText" dxfId="0" priority="4" operator="notContains" text="OK">
      <formula>ISERROR(SEARCH("OK",I108))</formula>
    </cfRule>
  </conditionalFormatting>
  <pageMargins left="0.7" right="0.7" top="0.75" bottom="0.75" header="0.3" footer="0.3"/>
  <pageSetup paperSize="9" orientation="portrait" r:id="rId1"/>
  <ignoredErrors>
    <ignoredError sqref="F9:F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単純総合原価計算-LIFO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2024-11-07T07:46:15Z</dcterms:created>
  <dcterms:modified xsi:type="dcterms:W3CDTF">2024-11-08T11:20:31Z</dcterms:modified>
  <cp:category/>
  <cp:contentStatus/>
</cp:coreProperties>
</file>